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 activeTab="1"/>
  </bookViews>
  <sheets>
    <sheet name="รายงานงบประมาณ 67" sheetId="1" r:id="rId1"/>
    <sheet name="รายละเอียดจัดสรร" sheetId="3" r:id="rId2"/>
    <sheet name="เบิกจ่ายงบบุคลากร" sheetId="4" r:id="rId3"/>
    <sheet name="เบิกจ่ายรวม" sheetId="5" r:id="rId4"/>
    <sheet name="งบลงทุน กันปี 66" sheetId="2" r:id="rId5"/>
  </sheets>
  <externalReferences>
    <externalReference r:id="rId6"/>
  </externalReferences>
  <definedNames>
    <definedName name="_xlnm.Print_Area" localSheetId="4">'งบลงทุน กันปี 66'!$A$1:$L$23</definedName>
    <definedName name="_xlnm.Print_Area" localSheetId="0">'รายงานงบประมาณ 67'!$B$1:$G$56</definedName>
    <definedName name="_xlnm.Print_Area" localSheetId="1">รายละเอียดจัดสรร!$A$1:$H$43</definedName>
    <definedName name="_xlnm.Print_Titles" localSheetId="4">'งบลงทุน กันปี 66'!$1:$4</definedName>
    <definedName name="_xlnm.Print_Titles" localSheetId="1">รายละเอียดจัดสรร!$1:$4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F43" i="3"/>
  <c r="E43" i="3"/>
  <c r="F13" i="3"/>
  <c r="F19" i="3" s="1"/>
  <c r="F9" i="3"/>
  <c r="F7" i="3"/>
  <c r="E19" i="3"/>
  <c r="F14" i="3"/>
  <c r="F15" i="3"/>
  <c r="E42" i="3"/>
  <c r="E37" i="3"/>
  <c r="E31" i="3"/>
  <c r="E27" i="3"/>
  <c r="F41" i="3" l="1"/>
  <c r="F40" i="3"/>
  <c r="F42" i="3" s="1"/>
  <c r="F35" i="3"/>
  <c r="F34" i="3"/>
  <c r="F37" i="3" s="1"/>
  <c r="F30" i="3"/>
  <c r="F31" i="3" s="1"/>
  <c r="F26" i="3"/>
  <c r="F25" i="3"/>
  <c r="F24" i="3"/>
  <c r="F23" i="3"/>
  <c r="F22" i="3"/>
  <c r="F27" i="3" s="1"/>
  <c r="D7" i="1" l="1"/>
  <c r="F16" i="3"/>
  <c r="F17" i="3"/>
  <c r="B5" i="4" l="1"/>
  <c r="B9" i="4"/>
  <c r="F3" i="5"/>
  <c r="D19" i="3"/>
  <c r="E13" i="3"/>
  <c r="E9" i="3"/>
  <c r="E7" i="3"/>
  <c r="I17" i="5"/>
  <c r="J17" i="5"/>
  <c r="K17" i="5"/>
  <c r="L17" i="5"/>
  <c r="L18" i="5" s="1"/>
  <c r="M17" i="5"/>
  <c r="M3" i="5"/>
  <c r="J3" i="5"/>
  <c r="I3" i="5"/>
  <c r="E3" i="5"/>
  <c r="D3" i="5"/>
  <c r="C3" i="5"/>
  <c r="B3" i="5"/>
  <c r="F17" i="5"/>
  <c r="E17" i="5"/>
  <c r="D17" i="5"/>
  <c r="C17" i="5"/>
  <c r="H17" i="5"/>
  <c r="B17" i="5"/>
  <c r="B8" i="4"/>
  <c r="B7" i="4"/>
  <c r="C11" i="4"/>
  <c r="M18" i="5" l="1"/>
  <c r="I18" i="5"/>
  <c r="K18" i="5"/>
  <c r="J18" i="5"/>
  <c r="C18" i="5"/>
  <c r="B18" i="5"/>
  <c r="E18" i="5"/>
  <c r="D18" i="5"/>
  <c r="G17" i="5"/>
  <c r="H18" i="5" s="1"/>
  <c r="B11" i="4"/>
  <c r="D11" i="4" l="1"/>
  <c r="E11" i="4"/>
  <c r="D37" i="3" l="1"/>
  <c r="F7" i="1"/>
  <c r="G7" i="1"/>
  <c r="D31" i="3" l="1"/>
  <c r="D6" i="1" s="1"/>
  <c r="D42" i="3"/>
  <c r="D8" i="1" s="1"/>
  <c r="D27" i="3"/>
  <c r="D5" i="1" s="1"/>
  <c r="D4" i="1"/>
  <c r="D9" i="1" s="1"/>
  <c r="F5" i="1" l="1"/>
  <c r="G5" i="1"/>
  <c r="F10" i="3"/>
  <c r="E4" i="1"/>
  <c r="F4" i="1" s="1"/>
  <c r="F12" i="3"/>
  <c r="J21" i="2" l="1"/>
  <c r="C52" i="1" l="1"/>
  <c r="A1" i="3" l="1"/>
  <c r="G53" i="1" l="1"/>
  <c r="G54" i="1"/>
  <c r="G55" i="1"/>
  <c r="I21" i="2"/>
  <c r="K21" i="2"/>
  <c r="K22" i="2" s="1"/>
  <c r="J22" i="2"/>
  <c r="D52" i="1" s="1"/>
  <c r="D56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6" i="1"/>
  <c r="F8" i="1"/>
  <c r="F55" i="1"/>
  <c r="F54" i="1"/>
  <c r="F53" i="1"/>
  <c r="G51" i="1"/>
  <c r="F51" i="1"/>
  <c r="G50" i="1"/>
  <c r="F50" i="1"/>
  <c r="B45" i="1"/>
  <c r="E41" i="1"/>
  <c r="D41" i="1"/>
  <c r="G39" i="1"/>
  <c r="G41" i="1" s="1"/>
  <c r="F39" i="1"/>
  <c r="F41" i="1" s="1"/>
  <c r="B37" i="1"/>
  <c r="E33" i="1"/>
  <c r="D33" i="1"/>
  <c r="B29" i="1"/>
  <c r="E26" i="1"/>
  <c r="D26" i="1"/>
  <c r="F48" i="1" s="1"/>
  <c r="G25" i="1"/>
  <c r="F25" i="1"/>
  <c r="G24" i="1"/>
  <c r="G23" i="1"/>
  <c r="F23" i="1"/>
  <c r="G22" i="1"/>
  <c r="F22" i="1"/>
  <c r="E17" i="1"/>
  <c r="D17" i="1"/>
  <c r="G16" i="1"/>
  <c r="G15" i="1"/>
  <c r="F15" i="1"/>
  <c r="B13" i="1"/>
  <c r="J9" i="1"/>
  <c r="M8" i="1"/>
  <c r="K8" i="1"/>
  <c r="G8" i="1"/>
  <c r="G6" i="1"/>
  <c r="M4" i="1"/>
  <c r="K4" i="1"/>
  <c r="E9" i="1"/>
  <c r="E47" i="1" s="1"/>
  <c r="G4" i="1"/>
  <c r="E52" i="1" l="1"/>
  <c r="F52" i="1" s="1"/>
  <c r="L21" i="2"/>
  <c r="L22" i="2" s="1"/>
  <c r="J23" i="2"/>
  <c r="L23" i="2" s="1"/>
  <c r="F49" i="1"/>
  <c r="G48" i="1"/>
  <c r="G33" i="1"/>
  <c r="G49" i="1"/>
  <c r="G17" i="1"/>
  <c r="G26" i="1"/>
  <c r="M6" i="1"/>
  <c r="F31" i="1"/>
  <c r="K6" i="1"/>
  <c r="K9" i="1" s="1"/>
  <c r="C47" i="1"/>
  <c r="G31" i="1"/>
  <c r="F24" i="1"/>
  <c r="F26" i="1" s="1"/>
  <c r="F16" i="1"/>
  <c r="F17" i="1" s="1"/>
  <c r="G52" i="1" l="1"/>
  <c r="L9" i="1"/>
  <c r="G47" i="1"/>
  <c r="E56" i="1"/>
  <c r="G9" i="1"/>
  <c r="C56" i="1"/>
  <c r="F9" i="1"/>
  <c r="F47" i="1" s="1"/>
  <c r="F56" i="1" s="1"/>
  <c r="E58" i="1" s="1"/>
  <c r="C58" i="1" l="1"/>
  <c r="G56" i="1"/>
  <c r="D58" i="1"/>
</calcChain>
</file>

<file path=xl/sharedStrings.xml><?xml version="1.0" encoding="utf-8"?>
<sst xmlns="http://schemas.openxmlformats.org/spreadsheetml/2006/main" count="353" uniqueCount="178">
  <si>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</si>
  <si>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</si>
  <si>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</si>
  <si>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</si>
  <si>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</si>
  <si>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</si>
  <si>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</si>
  <si>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</si>
  <si>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</si>
  <si>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</si>
  <si>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</si>
  <si>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</si>
  <si>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</si>
  <si>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</si>
  <si>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</si>
  <si>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</si>
  <si>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สส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</si>
  <si>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</si>
  <si>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</si>
  <si>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</si>
  <si>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</si>
  <si>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</si>
  <si>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</si>
  <si>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</si>
  <si>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</si>
  <si>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</si>
  <si>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</si>
  <si>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</si>
  <si>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</si>
  <si>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</si>
  <si>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</si>
  <si>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</si>
  <si>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</si>
  <si>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</si>
  <si>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</si>
  <si>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</si>
  <si>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</si>
  <si>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</si>
  <si>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</si>
  <si>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</si>
  <si>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</si>
  <si>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</si>
  <si>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</si>
  <si>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</si>
  <si>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</si>
  <si>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</si>
  <si>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</si>
  <si>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</si>
  <si>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</si>
  <si>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</si>
  <si>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</si>
  <si>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</si>
  <si>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</si>
  <si>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</si>
  <si>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</si>
  <si>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</si>
  <si>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</si>
  <si>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</si>
  <si>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</si>
  <si>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</si>
  <si>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</si>
  <si>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</si>
  <si>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</si>
  <si>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</si>
  <si>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</si>
  <si>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</si>
  <si>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</si>
  <si>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</si>
  <si>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</si>
  <si>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</si>
  <si>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</si>
  <si>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</si>
  <si>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</si>
  <si>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</si>
  <si>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</si>
  <si>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</si>
  <si>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</si>
  <si>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</si>
  <si>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</si>
  <si>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</si>
  <si>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</si>
  <si>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</si>
  <si>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</si>
  <si>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</si>
  <si>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</si>
  <si>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</si>
  <si>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</si>
  <si>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</si>
  <si>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</si>
  <si>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</si>
  <si>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</si>
  <si>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</si>
  <si>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</si>
  <si>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</si>
  <si>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</si>
  <si>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</si>
  <si>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</si>
  <si>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</si>
  <si>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</si>
  <si>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</si>
  <si>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</si>
  <si>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</si>
  <si>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</si>
  <si>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</si>
  <si>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</si>
  <si>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</si>
  <si>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</si>
  <si>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</si>
  <si>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</si>
  <si>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</si>
  <si>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</si>
  <si>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</si>
  <si>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</si>
  <si>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</si>
  <si>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</si>
  <si>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แผนงานพื้นฐานด้านการพัฒนาและเสริมสร้างศักยภาพทรัพย์กรมนุย์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</si>
  <si>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</si>
  <si>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</si>
  <si>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</si>
  <si>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</si>
  <si>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</si>
  <si>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</si>
  <si>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</si>
  <si>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</si>
  <si>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</si>
  <si>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</si>
  <si>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</si>
  <si>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</si>
  <si>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</si>
  <si>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</si>
  <si>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</si>
  <si>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</si>
  <si>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</si>
  <si>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</si>
  <si>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</si>
  <si>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</si>
  <si>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</si>
  <si>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แผนงานบุคลากรภาครัฐ ไตรมาส 1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</si>
  <si>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</si>
  <si>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</si>
  <si>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</si>
  <si>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</si>
  <si>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</si>
  <si>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</si>
  <si>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</si>
  <si>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</si>
  <si>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</si>
  <si>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</si>
  <si>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</si>
  <si>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</si>
  <si>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</si>
  <si>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</si>
  <si>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</si>
  <si>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</si>
  <si>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วันที่ 30 ตุลาคม 2566</t>
  </si>
  <si>
    <t xml:space="preserve"> ณ วันที่  30 ตุลาคม 2567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</si>
  <si>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</si>
  <si>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</si>
  <si>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</si>
  <si>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</si>
  <si>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แผนงานพื้นฐานด้านการพัฒนาและเสริมสร้างศักยภาพทรัพย์กรมนุษณ์</t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</si>
  <si>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</si>
  <si>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</si>
  <si>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</si>
  <si>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</si>
  <si>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t>2. สธ.0207.02/29420-25ต.ค.66</t>
  </si>
  <si>
    <t>สธ.0206.03/9370-25ต.ค.66
1.สธ.0206.03/ว370-25ต.ค.66</t>
  </si>
  <si>
    <t>3. สธ.0207.02.2-5425-16ต.ค.66</t>
  </si>
  <si>
    <t>4. สธ 0210.03/2816-20ต.ค.66</t>
  </si>
  <si>
    <t>5. สธ0206.03/ว370-25ต.ค.66</t>
  </si>
  <si>
    <t>สส/คร/สลว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</si>
  <si>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</si>
  <si>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</si>
  <si>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</si>
  <si>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</si>
  <si>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t xml:space="preserve"> ณ วันที่  31 ตุลาคม 2566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</si>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</sst>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 tint="-4.9989318521683403E-2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sz val="10"/>
      <name val="SarabunRegula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5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0" fontId="4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12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3" fillId="0" borderId="0" xfId="0" applyNumberFormat="1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14" fillId="4" borderId="10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4" fillId="4" borderId="10" xfId="0" applyNumberFormat="1" applyFont="1" applyFill="1" applyBorder="1" applyAlignment="1" applyProtection="1">
      <alignment horizontal="center" vertical="center"/>
    </xf>
    <xf numFmtId="0" fontId="14" fillId="4" borderId="10" xfId="0" applyNumberFormat="1" applyFont="1" applyFill="1" applyBorder="1" applyAlignment="1" applyProtection="1">
      <alignment horizontal="left" vertical="center"/>
    </xf>
    <xf numFmtId="4" fontId="14" fillId="4" borderId="10" xfId="0" applyNumberFormat="1" applyFont="1" applyFill="1" applyBorder="1" applyAlignment="1" applyProtection="1">
      <alignment horizontal="right" vertical="center"/>
    </xf>
    <xf numFmtId="4" fontId="14" fillId="5" borderId="10" xfId="0" applyNumberFormat="1" applyFont="1" applyFill="1" applyBorder="1" applyAlignment="1" applyProtection="1">
      <alignment horizontal="right" vertical="center"/>
    </xf>
    <xf numFmtId="4" fontId="14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4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5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16" fillId="0" borderId="14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14" fontId="11" fillId="0" borderId="2" xfId="0" applyNumberFormat="1" applyFont="1" applyBorder="1" applyAlignment="1">
      <alignment horizontal="left"/>
    </xf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0" xfId="0" quotePrefix="1" applyFont="1"/>
    <xf numFmtId="14" fontId="17" fillId="0" borderId="2" xfId="0" applyNumberFormat="1" applyFont="1" applyBorder="1" applyAlignment="1">
      <alignment horizontal="left"/>
    </xf>
    <xf numFmtId="0" fontId="18" fillId="0" borderId="2" xfId="0" applyFont="1" applyFill="1" applyBorder="1"/>
    <xf numFmtId="0" fontId="19" fillId="0" borderId="2" xfId="0" applyFont="1" applyFill="1" applyBorder="1"/>
    <xf numFmtId="4" fontId="19" fillId="0" borderId="2" xfId="0" applyNumberFormat="1" applyFont="1" applyFill="1" applyBorder="1"/>
    <xf numFmtId="0" fontId="19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6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 shrinkToFit="1"/>
    </xf>
    <xf numFmtId="4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8" fillId="0" borderId="2" xfId="0" applyNumberFormat="1" applyFont="1" applyFill="1" applyBorder="1"/>
    <xf numFmtId="0" fontId="18" fillId="0" borderId="0" xfId="0" applyFont="1" applyFill="1"/>
    <xf numFmtId="0" fontId="10" fillId="0" borderId="0" xfId="0" applyFont="1"/>
    <xf numFmtId="0" fontId="18" fillId="0" borderId="2" xfId="0" applyFont="1" applyBorder="1"/>
    <xf numFmtId="4" fontId="18" fillId="0" borderId="2" xfId="0" applyNumberFormat="1" applyFont="1" applyBorder="1"/>
    <xf numFmtId="0" fontId="18" fillId="0" borderId="0" xfId="0" applyFont="1"/>
    <xf numFmtId="0" fontId="21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8" fillId="9" borderId="2" xfId="0" quotePrefix="1" applyFont="1" applyFill="1" applyBorder="1"/>
    <xf numFmtId="0" fontId="18" fillId="9" borderId="2" xfId="0" applyFont="1" applyFill="1" applyBorder="1"/>
    <xf numFmtId="0" fontId="20" fillId="9" borderId="0" xfId="0" quotePrefix="1" applyFont="1" applyFill="1"/>
    <xf numFmtId="0" fontId="20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9" fillId="0" borderId="0" xfId="0" applyFont="1"/>
    <xf numFmtId="0" fontId="21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3" fontId="21" fillId="7" borderId="2" xfId="1" applyFont="1" applyFill="1" applyBorder="1" applyAlignment="1">
      <alignment horizontal="center" vertical="center" shrinkToFit="1"/>
    </xf>
    <xf numFmtId="43" fontId="22" fillId="7" borderId="2" xfId="1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4" fontId="23" fillId="0" borderId="14" xfId="0" applyNumberFormat="1" applyFont="1" applyFill="1" applyBorder="1" applyAlignment="1">
      <alignment horizontal="center" vertical="center"/>
    </xf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4" fillId="9" borderId="2" xfId="4" applyFont="1" applyFill="1" applyBorder="1" applyAlignment="1">
      <alignment horizontal="center"/>
    </xf>
    <xf numFmtId="0" fontId="24" fillId="11" borderId="2" xfId="0" applyFont="1" applyFill="1" applyBorder="1" applyAlignment="1">
      <alignment horizontal="right"/>
    </xf>
    <xf numFmtId="43" fontId="24" fillId="11" borderId="2" xfId="1" applyFont="1" applyFill="1" applyBorder="1" applyAlignment="1">
      <alignment horizontal="center"/>
    </xf>
    <xf numFmtId="17" fontId="24" fillId="0" borderId="2" xfId="0" applyNumberFormat="1" applyFont="1" applyFill="1" applyBorder="1" applyAlignment="1">
      <alignment horizontal="center"/>
    </xf>
    <xf numFmtId="43" fontId="24" fillId="0" borderId="2" xfId="1" applyFont="1" applyFill="1" applyBorder="1" applyAlignment="1">
      <alignment horizontal="center"/>
    </xf>
    <xf numFmtId="0" fontId="15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" fillId="7" borderId="2" xfId="4" applyFont="1" applyFill="1" applyBorder="1" applyAlignment="1">
      <alignment vertical="center"/>
    </xf>
    <xf numFmtId="43" fontId="24" fillId="11" borderId="2" xfId="1" applyFont="1" applyFill="1" applyBorder="1" applyAlignment="1"/>
    <xf numFmtId="43" fontId="24" fillId="7" borderId="2" xfId="4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4" fontId="27" fillId="0" borderId="0" xfId="0" applyNumberFormat="1" applyFo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4" fontId="4" fillId="0" borderId="0" xfId="0" applyNumberFormat="1" applyFont="1"/>
    <xf numFmtId="4" fontId="4" fillId="0" borderId="2" xfId="0" applyNumberFormat="1" applyFont="1" applyFill="1" applyBorder="1"/>
    <xf numFmtId="0" fontId="18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0" fontId="11" fillId="0" borderId="2" xfId="0" applyFont="1" applyFill="1" applyBorder="1" applyAlignment="1">
      <alignment vertical="center"/>
    </xf>
    <xf numFmtId="14" fontId="17" fillId="0" borderId="2" xfId="0" applyNumberFormat="1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4" fillId="5" borderId="10" xfId="0" applyNumberFormat="1" applyFont="1" applyFill="1" applyBorder="1" applyAlignment="1" applyProtection="1">
      <alignment horizontal="left" vertical="center"/>
    </xf>
    <xf numFmtId="0" fontId="14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4" fillId="6" borderId="12" xfId="0" applyNumberFormat="1" applyFont="1" applyFill="1" applyBorder="1" applyAlignment="1" applyProtection="1">
      <alignment horizontal="center" vertical="center"/>
    </xf>
    <xf numFmtId="4" fontId="14" fillId="6" borderId="13" xfId="0" applyNumberFormat="1" applyFont="1" applyFill="1" applyBorder="1" applyAlignment="1" applyProtection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</cellXfs>
  <cellStyles count="5">
    <cellStyle name="Comma" xfId="1" builtinId="3"/>
    <cellStyle name="Comma 2 2" xfId="4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9"/>
  <sheetViews>
    <sheetView workbookViewId="0">
      <selection activeCell="F5" sqref="F5"/>
    </sheetView>
  </sheetViews>
  <sheetFormatPr defaultRowHeight="21"/>
  <cols>
    <col min="1" max="1" width="4.625" style="5" customWidth="1"/>
    <col min="2" max="2" width="63.25" style="5" customWidth="1"/>
    <col min="3" max="3" width="26.375" style="83" customWidth="1"/>
    <col min="4" max="4" width="26" style="83" bestFit="1" customWidth="1"/>
    <col min="5" max="5" width="15.25" style="79" bestFit="1" customWidth="1"/>
    <col min="6" max="6" width="12.625" style="79" bestFit="1" customWidth="1"/>
    <col min="7" max="7" width="12.25" style="79" customWidth="1"/>
    <col min="8" max="8" width="15" style="80" hidden="1" customWidth="1"/>
    <col min="9" max="9" width="7.5" style="79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15.75" style="5" customWidth="1"/>
    <col min="15" max="15" width="14.25" style="5" bestFit="1" customWidth="1"/>
    <col min="16" max="16" width="9" style="5"/>
    <col min="17" max="17" width="15.875" style="5" customWidth="1"/>
    <col min="18" max="18" width="13.75" style="5" customWidth="1"/>
    <col min="19" max="19" width="16.75" style="5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5" s="1" customFormat="1">
      <c r="B1" s="205" t="s">
        <v>156</v>
      </c>
      <c r="C1" s="205"/>
      <c r="D1" s="205"/>
      <c r="E1" s="205"/>
      <c r="F1" s="205"/>
      <c r="G1" s="205"/>
      <c r="H1" s="2"/>
      <c r="I1" s="3"/>
      <c r="J1" s="4"/>
      <c r="K1" s="4"/>
    </row>
    <row r="2" spans="2:15">
      <c r="B2" s="206" t="s">
        <v>155</v>
      </c>
      <c r="C2" s="206"/>
      <c r="D2" s="206"/>
      <c r="E2" s="206"/>
      <c r="F2" s="206"/>
      <c r="G2" s="206"/>
      <c r="H2" s="6"/>
      <c r="I2" s="7"/>
    </row>
    <row r="3" spans="2:15" s="1" customFormat="1" ht="33" customHeight="1">
      <c r="B3" s="196" t="s">
        <v>0</v>
      </c>
      <c r="C3" s="197" t="s">
        <v>1</v>
      </c>
      <c r="D3" s="195" t="s">
        <v>2</v>
      </c>
      <c r="E3" s="195" t="s">
        <v>3</v>
      </c>
      <c r="F3" s="195" t="s">
        <v>4</v>
      </c>
      <c r="G3" s="195" t="s">
        <v>5</v>
      </c>
      <c r="H3" s="9" t="s">
        <v>6</v>
      </c>
      <c r="I3" s="9" t="s">
        <v>7</v>
      </c>
      <c r="J3" s="4"/>
    </row>
    <row r="4" spans="2:15" s="1" customFormat="1">
      <c r="B4" s="10" t="s">
        <v>119</v>
      </c>
      <c r="C4" s="11" t="s">
        <v>94</v>
      </c>
      <c r="D4" s="27">
        <f>รายละเอียดจัดสรร!D19</f>
        <v>10046446</v>
      </c>
      <c r="E4" s="27">
        <f>รายละเอียดจัดสรร!E19</f>
        <v>67321</v>
      </c>
      <c r="F4" s="13">
        <f>D4-E4</f>
        <v>9979125</v>
      </c>
      <c r="G4" s="13">
        <f>E4*100/D4</f>
        <v>0.67009766438798357</v>
      </c>
      <c r="H4" s="14" t="s">
        <v>8</v>
      </c>
      <c r="I4" s="15"/>
      <c r="J4" s="16">
        <v>5027014.93</v>
      </c>
      <c r="K4" s="17">
        <f>E4-J4</f>
        <v>-4959693.93</v>
      </c>
      <c r="L4" s="18">
        <v>5027014.93</v>
      </c>
      <c r="M4" s="17">
        <f>D4-L4</f>
        <v>5019431.07</v>
      </c>
      <c r="N4" s="19"/>
    </row>
    <row r="5" spans="2:15" s="1" customFormat="1">
      <c r="B5" s="10" t="s">
        <v>120</v>
      </c>
      <c r="C5" s="11" t="s">
        <v>100</v>
      </c>
      <c r="D5" s="27">
        <f>รายละเอียดจัดสรร!D27</f>
        <v>73100</v>
      </c>
      <c r="E5" s="27">
        <v>0</v>
      </c>
      <c r="F5" s="13">
        <f>D5-E5</f>
        <v>73100</v>
      </c>
      <c r="G5" s="13">
        <f>E5*100/D5</f>
        <v>0</v>
      </c>
      <c r="H5" s="14"/>
      <c r="I5" s="15"/>
      <c r="J5" s="16"/>
      <c r="K5" s="17"/>
      <c r="L5" s="18"/>
      <c r="M5" s="17"/>
      <c r="N5" s="19"/>
    </row>
    <row r="6" spans="2:15" s="1" customFormat="1">
      <c r="B6" s="20" t="s">
        <v>114</v>
      </c>
      <c r="C6" s="11" t="s">
        <v>99</v>
      </c>
      <c r="D6" s="27">
        <f>รายละเอียดจัดสรร!D31</f>
        <v>239100</v>
      </c>
      <c r="E6" s="105">
        <v>0</v>
      </c>
      <c r="F6" s="13">
        <f t="shared" ref="F6:F8" si="0">D6-E6</f>
        <v>239100</v>
      </c>
      <c r="G6" s="21">
        <f>E6*100/D6</f>
        <v>0</v>
      </c>
      <c r="H6" s="14" t="s">
        <v>9</v>
      </c>
      <c r="I6" s="22"/>
      <c r="J6" s="16">
        <v>56120399.490000002</v>
      </c>
      <c r="K6" s="17">
        <f t="shared" ref="K6:K8" si="1">E6-J6</f>
        <v>-56120399.490000002</v>
      </c>
      <c r="L6" s="23">
        <v>56151095.490000002</v>
      </c>
      <c r="M6" s="17">
        <f t="shared" ref="M6:M8" si="2">D6-L6</f>
        <v>-55911995.490000002</v>
      </c>
      <c r="N6" s="19"/>
      <c r="O6" s="5"/>
    </row>
    <row r="7" spans="2:15" s="1" customFormat="1">
      <c r="B7" s="20" t="s">
        <v>164</v>
      </c>
      <c r="C7" s="11" t="s">
        <v>122</v>
      </c>
      <c r="D7" s="27">
        <f>รายละเอียดจัดสรร!D37</f>
        <v>1279684</v>
      </c>
      <c r="E7" s="157">
        <v>0</v>
      </c>
      <c r="F7" s="13">
        <f t="shared" ref="F7" si="3">D7-E7</f>
        <v>1279684</v>
      </c>
      <c r="G7" s="21">
        <f>E7*100/D7</f>
        <v>0</v>
      </c>
      <c r="H7" s="14"/>
      <c r="I7" s="22"/>
      <c r="J7" s="16"/>
      <c r="K7" s="17"/>
      <c r="L7" s="23"/>
      <c r="M7" s="17"/>
      <c r="N7" s="19"/>
      <c r="O7" s="5"/>
    </row>
    <row r="8" spans="2:15" s="1" customFormat="1">
      <c r="B8" s="10" t="s">
        <v>121</v>
      </c>
      <c r="C8" s="11" t="s">
        <v>101</v>
      </c>
      <c r="D8" s="27">
        <f>รายละเอียดจัดสรร!D42</f>
        <v>79100</v>
      </c>
      <c r="E8" s="24">
        <v>0</v>
      </c>
      <c r="F8" s="13">
        <f t="shared" si="0"/>
        <v>79100</v>
      </c>
      <c r="G8" s="13">
        <f t="shared" ref="G8" si="4">E8*100/D8</f>
        <v>0</v>
      </c>
      <c r="H8" s="14" t="s">
        <v>10</v>
      </c>
      <c r="I8" s="25"/>
      <c r="J8" s="16">
        <v>306126</v>
      </c>
      <c r="K8" s="17">
        <f t="shared" si="1"/>
        <v>-306126</v>
      </c>
      <c r="L8" s="18">
        <v>306224</v>
      </c>
      <c r="M8" s="17">
        <f t="shared" si="2"/>
        <v>-227124</v>
      </c>
      <c r="N8" s="19"/>
      <c r="O8" s="5"/>
    </row>
    <row r="9" spans="2:15" ht="21.75" thickBot="1">
      <c r="B9" s="210" t="s">
        <v>11</v>
      </c>
      <c r="C9" s="211"/>
      <c r="D9" s="198">
        <f>SUM(D4:D8)</f>
        <v>11717430</v>
      </c>
      <c r="E9" s="198">
        <f>SUM(E4:E8)</f>
        <v>67321</v>
      </c>
      <c r="F9" s="198">
        <f>SUM(F4:F8)</f>
        <v>11650109</v>
      </c>
      <c r="G9" s="199">
        <f>E9*100/D9</f>
        <v>0.57453724920908422</v>
      </c>
      <c r="H9" s="9"/>
      <c r="I9" s="28"/>
      <c r="J9" s="8">
        <f>SUM(J4:J8)</f>
        <v>61453540.420000002</v>
      </c>
      <c r="K9" s="8">
        <f>SUM(K4:K8)</f>
        <v>-61386219.420000002</v>
      </c>
      <c r="L9" s="29">
        <f>J9*100/D9</f>
        <v>524.46262038689372</v>
      </c>
      <c r="M9" s="17"/>
      <c r="N9" s="19"/>
    </row>
    <row r="10" spans="2:15" s="30" customFormat="1" ht="21.75" hidden="1" thickTop="1">
      <c r="B10" s="31"/>
      <c r="C10" s="32"/>
      <c r="D10" s="33"/>
      <c r="E10" s="34"/>
      <c r="F10" s="35"/>
      <c r="G10" s="35"/>
      <c r="H10" s="36"/>
      <c r="I10" s="35"/>
      <c r="J10" s="37"/>
    </row>
    <row r="11" spans="2:15" s="30" customFormat="1" hidden="1">
      <c r="B11" s="31"/>
      <c r="C11" s="32"/>
      <c r="D11" s="33"/>
      <c r="E11" s="33"/>
      <c r="F11" s="35"/>
      <c r="G11" s="35"/>
      <c r="H11" s="36"/>
      <c r="I11" s="35"/>
      <c r="J11" s="38"/>
    </row>
    <row r="12" spans="2:15" s="1" customFormat="1" hidden="1">
      <c r="B12" s="205" t="s">
        <v>12</v>
      </c>
      <c r="C12" s="205"/>
      <c r="D12" s="205"/>
      <c r="E12" s="205"/>
      <c r="F12" s="205"/>
      <c r="G12" s="205"/>
      <c r="H12" s="2"/>
      <c r="I12" s="3"/>
      <c r="J12" s="4"/>
      <c r="K12" s="4"/>
    </row>
    <row r="13" spans="2:15" s="1" customFormat="1" hidden="1">
      <c r="B13" s="207" t="str">
        <f>B2</f>
        <v xml:space="preserve"> ณ วันที่  30 ตุลาคม 2567</v>
      </c>
      <c r="C13" s="207"/>
      <c r="D13" s="207"/>
      <c r="E13" s="207"/>
      <c r="F13" s="207"/>
      <c r="G13" s="207"/>
      <c r="H13" s="6"/>
      <c r="I13" s="7"/>
      <c r="J13" s="4"/>
      <c r="K13" s="4"/>
    </row>
    <row r="14" spans="2:15" s="1" customFormat="1" hidden="1">
      <c r="B14" s="39" t="s">
        <v>13</v>
      </c>
      <c r="C14" s="40" t="s">
        <v>1</v>
      </c>
      <c r="D14" s="41" t="s">
        <v>2</v>
      </c>
      <c r="E14" s="42" t="s">
        <v>14</v>
      </c>
      <c r="F14" s="43" t="s">
        <v>4</v>
      </c>
      <c r="G14" s="9" t="s">
        <v>5</v>
      </c>
      <c r="H14" s="36"/>
      <c r="I14" s="36"/>
      <c r="J14" s="4"/>
    </row>
    <row r="15" spans="2:15" hidden="1">
      <c r="B15" s="44"/>
      <c r="C15" s="45"/>
      <c r="D15" s="12"/>
      <c r="E15" s="12"/>
      <c r="F15" s="12">
        <f>D15-E15</f>
        <v>0</v>
      </c>
      <c r="G15" s="46" t="e">
        <f>E15*100/D15</f>
        <v>#DIV/0!</v>
      </c>
      <c r="H15" s="47"/>
      <c r="I15" s="47"/>
      <c r="K15" s="5"/>
    </row>
    <row r="16" spans="2:15" hidden="1">
      <c r="B16" s="44"/>
      <c r="C16" s="48"/>
      <c r="D16" s="21"/>
      <c r="E16" s="12"/>
      <c r="F16" s="12">
        <f>D16-E16</f>
        <v>0</v>
      </c>
      <c r="G16" s="46" t="e">
        <f>E16*100/D16</f>
        <v>#DIV/0!</v>
      </c>
      <c r="H16" s="47"/>
      <c r="I16" s="47"/>
      <c r="J16" s="8">
        <v>0</v>
      </c>
      <c r="K16" s="5"/>
    </row>
    <row r="17" spans="2:15" hidden="1">
      <c r="B17" s="208" t="s">
        <v>11</v>
      </c>
      <c r="C17" s="209"/>
      <c r="D17" s="27">
        <f>SUM(D15:D16)</f>
        <v>0</v>
      </c>
      <c r="E17" s="27">
        <f>SUM(E15:E16)</f>
        <v>0</v>
      </c>
      <c r="F17" s="27">
        <f>SUM(F15:F16)</f>
        <v>0</v>
      </c>
      <c r="G17" s="14" t="e">
        <f>E17*100/D17</f>
        <v>#DIV/0!</v>
      </c>
      <c r="H17" s="47"/>
      <c r="I17" s="47"/>
      <c r="K17" s="5"/>
    </row>
    <row r="18" spans="2:15" hidden="1">
      <c r="B18" s="49"/>
      <c r="C18" s="49"/>
      <c r="D18" s="50"/>
      <c r="E18" s="50"/>
      <c r="F18" s="50"/>
      <c r="G18" s="47"/>
      <c r="H18" s="47"/>
      <c r="I18" s="47"/>
      <c r="K18" s="5"/>
    </row>
    <row r="19" spans="2:15" s="1" customFormat="1" hidden="1">
      <c r="B19" s="205" t="s">
        <v>12</v>
      </c>
      <c r="C19" s="205"/>
      <c r="D19" s="205"/>
      <c r="E19" s="205"/>
      <c r="F19" s="205"/>
      <c r="G19" s="205"/>
      <c r="H19" s="2"/>
      <c r="I19" s="3"/>
      <c r="J19" s="4"/>
      <c r="K19" s="4"/>
    </row>
    <row r="20" spans="2:15" s="1" customFormat="1" hidden="1">
      <c r="B20" s="39" t="s">
        <v>15</v>
      </c>
      <c r="C20" s="40" t="s">
        <v>1</v>
      </c>
      <c r="D20" s="41" t="s">
        <v>2</v>
      </c>
      <c r="E20" s="42" t="s">
        <v>14</v>
      </c>
      <c r="F20" s="43" t="s">
        <v>4</v>
      </c>
      <c r="G20" s="9" t="s">
        <v>5</v>
      </c>
      <c r="H20" s="36"/>
      <c r="I20" s="36"/>
      <c r="J20" s="4"/>
    </row>
    <row r="21" spans="2:15" hidden="1">
      <c r="B21" s="26"/>
      <c r="C21" s="51"/>
      <c r="D21" s="12"/>
      <c r="E21" s="12"/>
      <c r="F21" s="12"/>
      <c r="G21" s="46"/>
      <c r="H21" s="47"/>
      <c r="I21" s="47"/>
      <c r="K21" s="5"/>
    </row>
    <row r="22" spans="2:15" s="1" customFormat="1" hidden="1">
      <c r="B22" s="52"/>
      <c r="C22" s="11"/>
      <c r="D22" s="12"/>
      <c r="E22" s="12"/>
      <c r="F22" s="12">
        <f>D22-E22</f>
        <v>0</v>
      </c>
      <c r="G22" s="46" t="e">
        <f>E22*100/D22</f>
        <v>#DIV/0!</v>
      </c>
      <c r="H22" s="47" t="s">
        <v>16</v>
      </c>
      <c r="I22" s="47"/>
      <c r="J22" s="4"/>
      <c r="L22" s="5"/>
      <c r="M22" s="8"/>
      <c r="N22" s="53"/>
      <c r="O22" s="5"/>
    </row>
    <row r="23" spans="2:15" s="1" customFormat="1" hidden="1">
      <c r="B23" s="52"/>
      <c r="C23" s="11"/>
      <c r="D23" s="12"/>
      <c r="E23" s="12"/>
      <c r="F23" s="12">
        <f>D23-E23</f>
        <v>0</v>
      </c>
      <c r="G23" s="46" t="e">
        <f>E23*100/D23</f>
        <v>#DIV/0!</v>
      </c>
      <c r="H23" s="47"/>
      <c r="I23" s="47"/>
      <c r="J23" s="4"/>
      <c r="L23" s="5"/>
      <c r="M23" s="8"/>
      <c r="N23" s="53"/>
      <c r="O23" s="5"/>
    </row>
    <row r="24" spans="2:15" s="1" customFormat="1" hidden="1">
      <c r="B24" s="54"/>
      <c r="C24" s="11"/>
      <c r="D24" s="12"/>
      <c r="E24" s="12"/>
      <c r="F24" s="12">
        <f>D24-E24</f>
        <v>0</v>
      </c>
      <c r="G24" s="46" t="e">
        <f>E24*100/D24</f>
        <v>#DIV/0!</v>
      </c>
      <c r="H24" s="47"/>
      <c r="I24" s="47"/>
      <c r="J24" s="8"/>
      <c r="K24" s="38"/>
      <c r="L24" s="5"/>
      <c r="M24" s="5"/>
      <c r="N24" s="5"/>
      <c r="O24" s="5"/>
    </row>
    <row r="25" spans="2:15" s="1" customFormat="1" hidden="1">
      <c r="B25" s="52"/>
      <c r="C25" s="11"/>
      <c r="D25" s="12"/>
      <c r="E25" s="12"/>
      <c r="F25" s="12">
        <f>D25-E25</f>
        <v>0</v>
      </c>
      <c r="G25" s="46" t="e">
        <f>E25*100/D25</f>
        <v>#DIV/0!</v>
      </c>
      <c r="H25" s="47"/>
      <c r="I25" s="47"/>
      <c r="J25" s="8"/>
      <c r="K25" s="8"/>
      <c r="L25" s="5"/>
      <c r="M25" s="5"/>
      <c r="N25" s="5"/>
      <c r="O25" s="5"/>
    </row>
    <row r="26" spans="2:15" ht="21.75" hidden="1" thickBot="1">
      <c r="C26" s="55" t="s">
        <v>11</v>
      </c>
      <c r="D26" s="56">
        <f>SUM(D22:D25)</f>
        <v>0</v>
      </c>
      <c r="E26" s="56">
        <f>SUM(E22:E25)</f>
        <v>0</v>
      </c>
      <c r="F26" s="56">
        <f>SUM(F22:F25)</f>
        <v>0</v>
      </c>
      <c r="G26" s="56" t="e">
        <f>E26*100/D26</f>
        <v>#DIV/0!</v>
      </c>
      <c r="H26" s="57"/>
      <c r="I26" s="58"/>
    </row>
    <row r="27" spans="2:15" ht="21.75" hidden="1" thickTop="1">
      <c r="C27" s="59"/>
      <c r="D27" s="59"/>
      <c r="E27" s="59"/>
      <c r="F27" s="59"/>
      <c r="G27" s="35"/>
      <c r="H27" s="36"/>
      <c r="I27" s="35"/>
    </row>
    <row r="28" spans="2:15" s="1" customFormat="1" hidden="1">
      <c r="B28" s="205" t="s">
        <v>12</v>
      </c>
      <c r="C28" s="205"/>
      <c r="D28" s="205"/>
      <c r="E28" s="205"/>
      <c r="F28" s="205"/>
      <c r="G28" s="205"/>
      <c r="H28" s="2"/>
      <c r="I28" s="3"/>
      <c r="J28" s="8"/>
      <c r="K28" s="38"/>
      <c r="L28" s="5"/>
      <c r="M28" s="5"/>
      <c r="N28" s="5"/>
    </row>
    <row r="29" spans="2:15" s="1" customFormat="1" hidden="1">
      <c r="B29" s="207" t="str">
        <f>B2</f>
        <v xml:space="preserve"> ณ วันที่  30 ตุลาคม 2567</v>
      </c>
      <c r="C29" s="207"/>
      <c r="D29" s="207"/>
      <c r="E29" s="207"/>
      <c r="F29" s="207"/>
      <c r="G29" s="207"/>
      <c r="H29" s="6"/>
      <c r="I29" s="7"/>
      <c r="J29" s="8"/>
      <c r="K29" s="38"/>
      <c r="L29" s="5"/>
      <c r="M29" s="5"/>
      <c r="N29" s="5"/>
    </row>
    <row r="30" spans="2:15" s="1" customFormat="1" hidden="1">
      <c r="B30" s="39" t="s">
        <v>17</v>
      </c>
      <c r="C30" s="55" t="s">
        <v>1</v>
      </c>
      <c r="D30" s="60" t="s">
        <v>2</v>
      </c>
      <c r="E30" s="9" t="s">
        <v>14</v>
      </c>
      <c r="F30" s="43" t="s">
        <v>4</v>
      </c>
      <c r="G30" s="9" t="s">
        <v>5</v>
      </c>
      <c r="H30" s="36"/>
      <c r="I30" s="36"/>
      <c r="J30" s="8"/>
      <c r="K30" s="8"/>
      <c r="L30" s="5"/>
      <c r="M30" s="5"/>
      <c r="N30" s="5"/>
    </row>
    <row r="31" spans="2:15" hidden="1">
      <c r="B31" s="52"/>
      <c r="C31" s="61"/>
      <c r="D31" s="62"/>
      <c r="E31" s="15"/>
      <c r="F31" s="63">
        <f>D31-E31</f>
        <v>0</v>
      </c>
      <c r="G31" s="63" t="e">
        <f>E31*100/D31</f>
        <v>#DIV/0!</v>
      </c>
      <c r="H31" s="64" t="s">
        <v>18</v>
      </c>
      <c r="I31" s="65"/>
      <c r="K31" s="38"/>
    </row>
    <row r="32" spans="2:15" hidden="1">
      <c r="B32" s="208" t="s">
        <v>11</v>
      </c>
      <c r="C32" s="209"/>
      <c r="D32" s="15"/>
      <c r="E32" s="15"/>
      <c r="F32" s="63"/>
      <c r="G32" s="63"/>
      <c r="H32" s="64"/>
      <c r="I32" s="65"/>
      <c r="J32" s="4"/>
      <c r="K32" s="4"/>
      <c r="L32" s="1"/>
      <c r="M32" s="1"/>
      <c r="N32" s="1"/>
    </row>
    <row r="33" spans="2:15" ht="21.75" hidden="1" thickBot="1">
      <c r="C33" s="55" t="s">
        <v>11</v>
      </c>
      <c r="D33" s="66">
        <f>SUM(D31:D32)</f>
        <v>0</v>
      </c>
      <c r="E33" s="66">
        <f>SUM(E31:E32)</f>
        <v>0</v>
      </c>
      <c r="F33" s="67">
        <v>0</v>
      </c>
      <c r="G33" s="63" t="e">
        <f t="shared" ref="G33" si="5">E33*100/D33</f>
        <v>#DIV/0!</v>
      </c>
      <c r="H33" s="57"/>
      <c r="I33" s="58"/>
      <c r="J33" s="4"/>
      <c r="K33" s="4"/>
      <c r="L33" s="1"/>
      <c r="M33" s="1"/>
      <c r="N33" s="1"/>
    </row>
    <row r="34" spans="2:15" ht="21.75" hidden="1" thickTop="1">
      <c r="B34" s="68"/>
      <c r="C34" s="69"/>
      <c r="D34" s="69"/>
      <c r="E34" s="69"/>
      <c r="F34" s="69"/>
      <c r="G34" s="69"/>
      <c r="H34" s="47"/>
      <c r="I34" s="69"/>
      <c r="J34" s="70"/>
      <c r="K34" s="71"/>
      <c r="L34" s="71"/>
      <c r="M34" s="72"/>
      <c r="N34" s="72"/>
    </row>
    <row r="35" spans="2:15" ht="24" hidden="1" customHeight="1">
      <c r="B35" s="68"/>
      <c r="C35" s="69"/>
      <c r="D35" s="69"/>
      <c r="E35" s="69"/>
      <c r="F35" s="69"/>
      <c r="G35" s="69"/>
      <c r="H35" s="47"/>
      <c r="I35" s="69"/>
      <c r="J35" s="65"/>
      <c r="L35" s="8"/>
    </row>
    <row r="36" spans="2:15" ht="25.5" hidden="1" customHeight="1" thickTop="1">
      <c r="B36" s="205" t="s">
        <v>12</v>
      </c>
      <c r="C36" s="205"/>
      <c r="D36" s="205"/>
      <c r="E36" s="205"/>
      <c r="F36" s="205"/>
      <c r="G36" s="205"/>
      <c r="H36" s="2"/>
      <c r="I36" s="3"/>
      <c r="J36" s="65"/>
      <c r="L36" s="8"/>
    </row>
    <row r="37" spans="2:15" ht="25.5" hidden="1" customHeight="1">
      <c r="B37" s="207" t="str">
        <f>B2</f>
        <v xml:space="preserve"> ณ วันที่  30 ตุลาคม 2567</v>
      </c>
      <c r="C37" s="207"/>
      <c r="D37" s="207"/>
      <c r="E37" s="207"/>
      <c r="F37" s="207"/>
      <c r="G37" s="207"/>
      <c r="H37" s="6"/>
      <c r="I37" s="7"/>
      <c r="J37" s="65"/>
      <c r="L37" s="8"/>
    </row>
    <row r="38" spans="2:15" ht="24" hidden="1" customHeight="1">
      <c r="B38" s="39" t="s">
        <v>19</v>
      </c>
      <c r="C38" s="55" t="s">
        <v>1</v>
      </c>
      <c r="D38" s="60" t="s">
        <v>2</v>
      </c>
      <c r="E38" s="9" t="s">
        <v>14</v>
      </c>
      <c r="F38" s="43" t="s">
        <v>4</v>
      </c>
      <c r="G38" s="9" t="s">
        <v>5</v>
      </c>
      <c r="H38" s="36"/>
      <c r="I38" s="36"/>
      <c r="J38" s="65"/>
      <c r="L38" s="8"/>
    </row>
    <row r="39" spans="2:15" hidden="1">
      <c r="B39" s="26"/>
      <c r="C39" s="61" t="s">
        <v>174</v>
      </c>
      <c r="D39" s="15">
        <v>0</v>
      </c>
      <c r="E39" s="15">
        <v>1653324.83</v>
      </c>
      <c r="F39" s="15">
        <f>D39-E39</f>
        <v>-1653324.83</v>
      </c>
      <c r="G39" s="15" t="e">
        <f>E39*100/D39</f>
        <v>#DIV/0!</v>
      </c>
      <c r="H39" s="47"/>
      <c r="I39" s="69"/>
      <c r="J39" s="65"/>
      <c r="L39" s="8"/>
    </row>
    <row r="40" spans="2:15" ht="24" hidden="1" customHeight="1">
      <c r="B40" s="52"/>
      <c r="C40" s="61"/>
      <c r="D40" s="61"/>
      <c r="E40" s="15"/>
      <c r="F40" s="15"/>
      <c r="G40" s="15"/>
      <c r="H40" s="47"/>
      <c r="I40" s="69"/>
      <c r="J40" s="65"/>
      <c r="L40" s="8"/>
    </row>
    <row r="41" spans="2:15" ht="24.75" hidden="1" customHeight="1" thickBot="1">
      <c r="C41" s="69"/>
      <c r="D41" s="56">
        <f>SUM(D39:D40)</f>
        <v>0</v>
      </c>
      <c r="E41" s="56">
        <f>SUM(E39:E40)</f>
        <v>1653324.83</v>
      </c>
      <c r="F41" s="56">
        <f>SUM(F39:F40)</f>
        <v>-1653324.83</v>
      </c>
      <c r="G41" s="56" t="e">
        <f>SUM(G39:G40)</f>
        <v>#DIV/0!</v>
      </c>
      <c r="H41" s="57"/>
      <c r="I41" s="58"/>
      <c r="J41" s="65"/>
      <c r="L41" s="8"/>
    </row>
    <row r="42" spans="2:15" ht="24.75" hidden="1" customHeight="1" thickTop="1">
      <c r="B42" s="68"/>
      <c r="C42" s="69"/>
      <c r="D42" s="69"/>
      <c r="E42" s="69"/>
      <c r="F42" s="69"/>
      <c r="G42" s="69"/>
      <c r="H42" s="47"/>
      <c r="I42" s="69"/>
      <c r="J42" s="65"/>
      <c r="L42" s="8"/>
    </row>
    <row r="43" spans="2:15" ht="24.75" customHeight="1" thickTop="1">
      <c r="B43" s="68"/>
      <c r="C43" s="69"/>
      <c r="D43" s="69"/>
      <c r="E43" s="69"/>
      <c r="F43" s="69"/>
      <c r="G43" s="69"/>
      <c r="H43" s="47"/>
      <c r="I43" s="69"/>
      <c r="J43" s="65"/>
      <c r="L43" s="8"/>
    </row>
    <row r="44" spans="2:15" s="1" customFormat="1">
      <c r="B44" s="205" t="s">
        <v>12</v>
      </c>
      <c r="C44" s="205"/>
      <c r="D44" s="205"/>
      <c r="E44" s="205"/>
      <c r="F44" s="205"/>
      <c r="H44" s="2"/>
      <c r="J44" s="65"/>
      <c r="K44" s="8"/>
      <c r="L44" s="8"/>
      <c r="M44" s="5"/>
      <c r="N44" s="5"/>
    </row>
    <row r="45" spans="2:15" s="1" customFormat="1">
      <c r="B45" s="206" t="str">
        <f>B2</f>
        <v xml:space="preserve"> ณ วันที่  30 ตุลาคม 2567</v>
      </c>
      <c r="C45" s="206"/>
      <c r="D45" s="206"/>
      <c r="E45" s="206"/>
      <c r="F45" s="206"/>
      <c r="G45" s="72"/>
      <c r="H45" s="6"/>
      <c r="I45" s="72"/>
      <c r="J45" s="65"/>
      <c r="K45" s="8"/>
      <c r="L45" s="8"/>
      <c r="M45" s="5"/>
      <c r="N45" s="5"/>
    </row>
    <row r="46" spans="2:15" s="72" customFormat="1">
      <c r="B46" s="191" t="s">
        <v>20</v>
      </c>
      <c r="C46" s="194" t="s">
        <v>2</v>
      </c>
      <c r="D46" s="195" t="s">
        <v>84</v>
      </c>
      <c r="E46" s="195" t="s">
        <v>85</v>
      </c>
      <c r="F46" s="195" t="s">
        <v>21</v>
      </c>
      <c r="G46" s="194" t="s">
        <v>22</v>
      </c>
      <c r="H46" s="36"/>
      <c r="I46" s="36"/>
      <c r="J46" s="36"/>
      <c r="K46" s="73"/>
      <c r="L46" s="8"/>
      <c r="M46" s="8"/>
      <c r="N46" s="5"/>
      <c r="O46" s="5"/>
    </row>
    <row r="47" spans="2:15">
      <c r="B47" s="74" t="s">
        <v>0</v>
      </c>
      <c r="C47" s="75">
        <f>D9</f>
        <v>11717430</v>
      </c>
      <c r="D47" s="75">
        <v>0</v>
      </c>
      <c r="E47" s="75">
        <f>+E9</f>
        <v>67321</v>
      </c>
      <c r="F47" s="15">
        <f>F9</f>
        <v>11650109</v>
      </c>
      <c r="G47" s="76">
        <f t="shared" ref="G47:G51" si="6">E47*100/C47</f>
        <v>0.57453724920908422</v>
      </c>
      <c r="H47" s="69"/>
      <c r="I47" s="47"/>
      <c r="J47" s="69"/>
      <c r="L47" s="8"/>
    </row>
    <row r="48" spans="2:15" hidden="1">
      <c r="B48" s="74" t="s">
        <v>23</v>
      </c>
      <c r="C48" s="75"/>
      <c r="D48" s="75"/>
      <c r="E48" s="75"/>
      <c r="F48" s="15">
        <f t="shared" ref="F48:F51" si="7">C48-E48</f>
        <v>0</v>
      </c>
      <c r="G48" s="76" t="e">
        <f t="shared" si="6"/>
        <v>#DIV/0!</v>
      </c>
      <c r="H48" s="69"/>
      <c r="I48" s="47"/>
      <c r="J48" s="69"/>
      <c r="L48" s="8"/>
    </row>
    <row r="49" spans="2:12" hidden="1">
      <c r="B49" s="74" t="s">
        <v>17</v>
      </c>
      <c r="C49" s="75"/>
      <c r="D49" s="75"/>
      <c r="E49" s="75"/>
      <c r="F49" s="15">
        <f t="shared" si="7"/>
        <v>0</v>
      </c>
      <c r="G49" s="76" t="e">
        <f t="shared" si="6"/>
        <v>#DIV/0!</v>
      </c>
      <c r="H49" s="69"/>
      <c r="I49" s="47"/>
      <c r="J49" s="69"/>
      <c r="L49" s="8"/>
    </row>
    <row r="50" spans="2:12" hidden="1">
      <c r="B50" s="74" t="s">
        <v>24</v>
      </c>
      <c r="C50" s="75"/>
      <c r="D50" s="75"/>
      <c r="E50" s="75"/>
      <c r="F50" s="15">
        <f t="shared" si="7"/>
        <v>0</v>
      </c>
      <c r="G50" s="76" t="e">
        <f t="shared" si="6"/>
        <v>#DIV/0!</v>
      </c>
      <c r="H50" s="69"/>
      <c r="I50" s="47"/>
      <c r="J50" s="69"/>
      <c r="L50" s="8"/>
    </row>
    <row r="51" spans="2:12" hidden="1">
      <c r="B51" s="74" t="s">
        <v>25</v>
      </c>
      <c r="C51" s="75"/>
      <c r="D51" s="75"/>
      <c r="E51" s="75"/>
      <c r="F51" s="15">
        <f t="shared" si="7"/>
        <v>0</v>
      </c>
      <c r="G51" s="76" t="e">
        <f t="shared" si="6"/>
        <v>#DIV/0!</v>
      </c>
      <c r="H51" s="69"/>
      <c r="I51" s="47"/>
      <c r="J51" s="69"/>
      <c r="L51" s="8"/>
    </row>
    <row r="52" spans="2:12">
      <c r="B52" s="74" t="s">
        <v>83</v>
      </c>
      <c r="C52" s="75">
        <f>'งบลงทุน กันปี 66'!I22</f>
        <v>27399245.289999999</v>
      </c>
      <c r="D52" s="75">
        <f>'งบลงทุน กันปี 66'!J22</f>
        <v>8512893.4100000001</v>
      </c>
      <c r="E52" s="75">
        <f>'งบลงทุน กันปี 66'!K21</f>
        <v>18886351.879999999</v>
      </c>
      <c r="F52" s="15">
        <f>C52-D52-E52</f>
        <v>0</v>
      </c>
      <c r="G52" s="76">
        <f>(E52+D52)*100/C52</f>
        <v>100</v>
      </c>
      <c r="H52" s="69"/>
      <c r="I52" s="47"/>
      <c r="J52" s="69"/>
      <c r="L52" s="8"/>
    </row>
    <row r="53" spans="2:12" ht="21" hidden="1" customHeight="1">
      <c r="B53" s="74" t="s">
        <v>15</v>
      </c>
      <c r="C53" s="75"/>
      <c r="D53" s="75"/>
      <c r="E53" s="75"/>
      <c r="F53" s="15" t="e">
        <f>E53*100/C53</f>
        <v>#DIV/0!</v>
      </c>
      <c r="G53" s="76" t="e">
        <f t="shared" ref="G53:G56" si="8">(E53+D53)*100/C53</f>
        <v>#DIV/0!</v>
      </c>
      <c r="H53" s="69"/>
      <c r="I53" s="47"/>
      <c r="J53" s="69"/>
      <c r="L53" s="8"/>
    </row>
    <row r="54" spans="2:12" ht="21" hidden="1" customHeight="1">
      <c r="B54" s="74" t="s">
        <v>26</v>
      </c>
      <c r="C54" s="15"/>
      <c r="D54" s="15"/>
      <c r="E54" s="15"/>
      <c r="F54" s="15" t="e">
        <f>E54*100/C54</f>
        <v>#DIV/0!</v>
      </c>
      <c r="G54" s="76" t="e">
        <f t="shared" si="8"/>
        <v>#DIV/0!</v>
      </c>
      <c r="H54" s="69"/>
      <c r="I54" s="47"/>
      <c r="J54" s="69"/>
      <c r="L54" s="8"/>
    </row>
    <row r="55" spans="2:12" ht="21" hidden="1" customHeight="1">
      <c r="B55" s="74" t="s">
        <v>27</v>
      </c>
      <c r="C55" s="13"/>
      <c r="D55" s="13"/>
      <c r="E55" s="13"/>
      <c r="F55" s="15" t="e">
        <f>E55*100/C55</f>
        <v>#DIV/0!</v>
      </c>
      <c r="G55" s="76" t="e">
        <f t="shared" si="8"/>
        <v>#DIV/0!</v>
      </c>
      <c r="H55" s="69"/>
      <c r="I55" s="47"/>
      <c r="J55" s="69"/>
      <c r="L55" s="8"/>
    </row>
    <row r="56" spans="2:12">
      <c r="B56" s="191" t="s">
        <v>28</v>
      </c>
      <c r="C56" s="192">
        <f>SUM(C47:C55)</f>
        <v>39116675.289999999</v>
      </c>
      <c r="D56" s="192">
        <f>SUM(D47:D55)</f>
        <v>8512893.4100000001</v>
      </c>
      <c r="E56" s="192">
        <f>SUM(E47:E55)</f>
        <v>18953672.879999999</v>
      </c>
      <c r="F56" s="192">
        <f>SUM(F47:F51)</f>
        <v>11650109</v>
      </c>
      <c r="G56" s="193">
        <f t="shared" si="8"/>
        <v>70.217026591269899</v>
      </c>
      <c r="H56" s="77"/>
      <c r="I56" s="36"/>
      <c r="J56" s="77"/>
      <c r="L56" s="8"/>
    </row>
    <row r="57" spans="2:12">
      <c r="C57" s="78">
        <v>317134601.43000001</v>
      </c>
      <c r="D57" s="78">
        <v>316801926.81999999</v>
      </c>
      <c r="E57" s="78">
        <v>332674.61</v>
      </c>
    </row>
    <row r="58" spans="2:12">
      <c r="C58" s="81">
        <f>C56-C57</f>
        <v>-278017926.13999999</v>
      </c>
      <c r="D58" s="81">
        <f>E56-D57</f>
        <v>-297848253.94</v>
      </c>
      <c r="E58" s="81">
        <f>F56-E57</f>
        <v>11317434.390000001</v>
      </c>
    </row>
    <row r="59" spans="2:12">
      <c r="C59" s="79"/>
      <c r="D59" s="79"/>
    </row>
    <row r="61" spans="2:12">
      <c r="C61" s="82"/>
      <c r="E61" s="79" t="s">
        <v>29</v>
      </c>
    </row>
    <row r="69" spans="2:9">
      <c r="B69" s="205"/>
      <c r="C69" s="205"/>
      <c r="D69" s="205"/>
      <c r="E69" s="205"/>
      <c r="F69" s="205"/>
      <c r="G69" s="205"/>
      <c r="H69" s="2"/>
      <c r="I69" s="3"/>
    </row>
  </sheetData>
  <mergeCells count="15">
    <mergeCell ref="B17:C17"/>
    <mergeCell ref="B1:G1"/>
    <mergeCell ref="B2:G2"/>
    <mergeCell ref="B9:C9"/>
    <mergeCell ref="B12:G12"/>
    <mergeCell ref="B13:G13"/>
    <mergeCell ref="B44:F44"/>
    <mergeCell ref="B45:F45"/>
    <mergeCell ref="B69:G69"/>
    <mergeCell ref="B19:G19"/>
    <mergeCell ref="B28:G28"/>
    <mergeCell ref="B29:G29"/>
    <mergeCell ref="B32:C32"/>
    <mergeCell ref="B36:G36"/>
    <mergeCell ref="B37:G37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B1" zoomScale="90" zoomScaleNormal="90" workbookViewId="0">
      <pane ySplit="4" topLeftCell="A35" activePane="bottomLeft" state="frozen"/>
      <selection activeCell="A4" sqref="A4"/>
      <selection pane="bottomLeft" activeCell="D43" sqref="D43:E43"/>
    </sheetView>
  </sheetViews>
  <sheetFormatPr defaultRowHeight="21"/>
  <cols>
    <col min="1" max="1" width="64.375" style="107" customWidth="1"/>
    <col min="2" max="2" width="24" style="107" bestFit="1" customWidth="1"/>
    <col min="3" max="3" width="10.375" style="107" bestFit="1" customWidth="1"/>
    <col min="4" max="4" width="15.625" style="107" bestFit="1" customWidth="1"/>
    <col min="5" max="6" width="20.125" style="107" customWidth="1"/>
    <col min="7" max="7" width="25.125" style="107" customWidth="1"/>
    <col min="8" max="8" width="20.125" style="107" customWidth="1"/>
    <col min="9" max="16384" width="9" style="107"/>
  </cols>
  <sheetData>
    <row r="1" spans="1:8" s="148" customFormat="1" ht="29.25" customHeight="1">
      <c r="A1" s="228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228"/>
      <c r="C1" s="228"/>
      <c r="D1" s="228"/>
      <c r="E1" s="228"/>
      <c r="F1" s="228"/>
      <c r="G1" s="228"/>
      <c r="H1" s="228"/>
    </row>
    <row r="2" spans="1:8" s="148" customFormat="1" ht="29.25" customHeight="1">
      <c r="A2" s="228" t="s">
        <v>154</v>
      </c>
      <c r="B2" s="228"/>
      <c r="C2" s="228"/>
      <c r="D2" s="228"/>
      <c r="E2" s="228"/>
      <c r="F2" s="228"/>
      <c r="G2" s="228"/>
      <c r="H2" s="228"/>
    </row>
    <row r="3" spans="1:8" s="148" customFormat="1" ht="23.25">
      <c r="A3" s="227" t="s">
        <v>87</v>
      </c>
      <c r="B3" s="227"/>
      <c r="C3" s="227"/>
      <c r="D3" s="227"/>
      <c r="E3" s="227"/>
      <c r="F3" s="227"/>
      <c r="G3" s="227"/>
      <c r="H3" s="227"/>
    </row>
    <row r="4" spans="1:8" s="156" customFormat="1" ht="23.25">
      <c r="A4" s="149" t="s">
        <v>37</v>
      </c>
      <c r="B4" s="150" t="s">
        <v>88</v>
      </c>
      <c r="C4" s="150" t="s">
        <v>89</v>
      </c>
      <c r="D4" s="151" t="s">
        <v>90</v>
      </c>
      <c r="E4" s="152" t="s">
        <v>3</v>
      </c>
      <c r="F4" s="153" t="s">
        <v>91</v>
      </c>
      <c r="G4" s="154" t="s">
        <v>92</v>
      </c>
      <c r="H4" s="155" t="s">
        <v>93</v>
      </c>
    </row>
    <row r="5" spans="1:8" s="126" customFormat="1" ht="23.25">
      <c r="A5" s="140" t="s">
        <v>117</v>
      </c>
      <c r="B5" s="141"/>
      <c r="C5" s="101"/>
      <c r="D5" s="102"/>
      <c r="E5" s="124"/>
      <c r="F5" s="125"/>
      <c r="G5" s="104"/>
      <c r="H5" s="103"/>
    </row>
    <row r="6" spans="1:8" s="123" customFormat="1" ht="46.5">
      <c r="A6" s="140" t="s">
        <v>118</v>
      </c>
      <c r="B6" s="142" t="s">
        <v>94</v>
      </c>
      <c r="C6" s="127"/>
      <c r="D6" s="128"/>
      <c r="E6" s="129"/>
      <c r="F6" s="130"/>
      <c r="G6" s="225" t="s">
        <v>166</v>
      </c>
      <c r="H6" s="131"/>
    </row>
    <row r="7" spans="1:8" ht="42">
      <c r="A7" s="110" t="s">
        <v>102</v>
      </c>
      <c r="B7" s="108" t="s">
        <v>97</v>
      </c>
      <c r="C7" s="111" t="s">
        <v>95</v>
      </c>
      <c r="D7" s="112">
        <v>72000</v>
      </c>
      <c r="E7" s="221">
        <f>เบิกจ่ายรวม!B17</f>
        <v>27750</v>
      </c>
      <c r="F7" s="221">
        <f>D7+D8-E7</f>
        <v>48750</v>
      </c>
      <c r="G7" s="226"/>
      <c r="H7" s="111" t="s">
        <v>98</v>
      </c>
    </row>
    <row r="8" spans="1:8" ht="42">
      <c r="A8" s="110" t="s">
        <v>103</v>
      </c>
      <c r="B8" s="108" t="s">
        <v>97</v>
      </c>
      <c r="C8" s="111" t="s">
        <v>95</v>
      </c>
      <c r="D8" s="112">
        <v>4500</v>
      </c>
      <c r="E8" s="222"/>
      <c r="F8" s="222"/>
      <c r="G8" s="226"/>
      <c r="H8" s="111" t="s">
        <v>98</v>
      </c>
    </row>
    <row r="9" spans="1:8" ht="42">
      <c r="A9" s="110" t="s">
        <v>104</v>
      </c>
      <c r="B9" s="108" t="s">
        <v>97</v>
      </c>
      <c r="C9" s="111" t="s">
        <v>95</v>
      </c>
      <c r="D9" s="112">
        <v>84963</v>
      </c>
      <c r="E9" s="113">
        <f>เบิกจ่ายรวม!C17</f>
        <v>29071</v>
      </c>
      <c r="F9" s="114">
        <f>D9-E9</f>
        <v>55892</v>
      </c>
      <c r="G9" s="226"/>
      <c r="H9" s="111" t="s">
        <v>98</v>
      </c>
    </row>
    <row r="10" spans="1:8" ht="42">
      <c r="A10" s="110" t="s">
        <v>123</v>
      </c>
      <c r="B10" s="108" t="s">
        <v>97</v>
      </c>
      <c r="C10" s="111" t="s">
        <v>96</v>
      </c>
      <c r="D10" s="112">
        <v>14868</v>
      </c>
      <c r="E10" s="221">
        <v>0</v>
      </c>
      <c r="F10" s="223">
        <f>D10+D11-E10</f>
        <v>15780</v>
      </c>
      <c r="G10" s="226"/>
      <c r="H10" s="111" t="s">
        <v>98</v>
      </c>
    </row>
    <row r="11" spans="1:8" ht="42">
      <c r="A11" s="110" t="s">
        <v>124</v>
      </c>
      <c r="B11" s="108" t="s">
        <v>97</v>
      </c>
      <c r="C11" s="111" t="s">
        <v>96</v>
      </c>
      <c r="D11" s="113">
        <v>912</v>
      </c>
      <c r="E11" s="222"/>
      <c r="F11" s="224"/>
      <c r="G11" s="226"/>
      <c r="H11" s="111" t="s">
        <v>98</v>
      </c>
    </row>
    <row r="12" spans="1:8" ht="42">
      <c r="A12" s="110" t="s">
        <v>125</v>
      </c>
      <c r="B12" s="108" t="s">
        <v>97</v>
      </c>
      <c r="C12" s="111" t="s">
        <v>96</v>
      </c>
      <c r="D12" s="112">
        <v>17244</v>
      </c>
      <c r="E12" s="113">
        <v>0</v>
      </c>
      <c r="F12" s="114">
        <f t="shared" ref="F12:F17" si="0">D12+E12</f>
        <v>17244</v>
      </c>
      <c r="G12" s="226"/>
      <c r="H12" s="111" t="s">
        <v>98</v>
      </c>
    </row>
    <row r="13" spans="1:8" ht="42">
      <c r="A13" s="110" t="s">
        <v>126</v>
      </c>
      <c r="B13" s="108" t="s">
        <v>97</v>
      </c>
      <c r="C13" s="111" t="s">
        <v>96</v>
      </c>
      <c r="D13" s="112">
        <v>27000</v>
      </c>
      <c r="E13" s="113">
        <f>เบิกจ่ายรวม!I17</f>
        <v>10500</v>
      </c>
      <c r="F13" s="114">
        <f>D13-E13</f>
        <v>16500</v>
      </c>
      <c r="G13" s="226"/>
      <c r="H13" s="111" t="s">
        <v>98</v>
      </c>
    </row>
    <row r="14" spans="1:8" ht="42">
      <c r="A14" s="110" t="s">
        <v>127</v>
      </c>
      <c r="B14" s="108" t="s">
        <v>97</v>
      </c>
      <c r="C14" s="111" t="s">
        <v>96</v>
      </c>
      <c r="D14" s="112">
        <v>39000</v>
      </c>
      <c r="E14" s="113">
        <v>0</v>
      </c>
      <c r="F14" s="114">
        <f t="shared" si="0"/>
        <v>39000</v>
      </c>
      <c r="G14" s="215"/>
      <c r="H14" s="111" t="s">
        <v>98</v>
      </c>
    </row>
    <row r="15" spans="1:8" ht="41.25" customHeight="1">
      <c r="A15" s="110" t="s">
        <v>159</v>
      </c>
      <c r="B15" s="108" t="s">
        <v>97</v>
      </c>
      <c r="C15" s="182">
        <v>243553</v>
      </c>
      <c r="D15" s="75">
        <v>78400</v>
      </c>
      <c r="E15" s="113">
        <v>0</v>
      </c>
      <c r="F15" s="114">
        <f t="shared" si="0"/>
        <v>78400</v>
      </c>
      <c r="G15" s="214" t="s">
        <v>165</v>
      </c>
      <c r="H15" s="111" t="s">
        <v>98</v>
      </c>
    </row>
    <row r="16" spans="1:8" ht="41.25" customHeight="1">
      <c r="A16" s="185" t="s">
        <v>158</v>
      </c>
      <c r="B16" s="108" t="s">
        <v>97</v>
      </c>
      <c r="C16" s="182">
        <v>243553</v>
      </c>
      <c r="D16" s="75">
        <v>280000</v>
      </c>
      <c r="E16" s="113">
        <v>0</v>
      </c>
      <c r="F16" s="114">
        <f t="shared" si="0"/>
        <v>280000</v>
      </c>
      <c r="G16" s="215"/>
      <c r="H16" s="111" t="s">
        <v>98</v>
      </c>
    </row>
    <row r="17" spans="1:8" ht="63">
      <c r="A17" s="184" t="s">
        <v>157</v>
      </c>
      <c r="B17" s="108" t="s">
        <v>97</v>
      </c>
      <c r="C17" s="182">
        <v>243556</v>
      </c>
      <c r="D17" s="183">
        <v>9427559</v>
      </c>
      <c r="E17" s="113">
        <v>0</v>
      </c>
      <c r="F17" s="114">
        <f t="shared" si="0"/>
        <v>9427559</v>
      </c>
      <c r="G17" s="160" t="s">
        <v>168</v>
      </c>
      <c r="H17" s="111" t="s">
        <v>98</v>
      </c>
    </row>
    <row r="18" spans="1:8">
      <c r="A18" s="110"/>
      <c r="B18" s="108"/>
      <c r="C18" s="115"/>
      <c r="D18" s="112"/>
      <c r="E18" s="113"/>
      <c r="F18" s="114"/>
      <c r="G18" s="106"/>
      <c r="H18" s="111"/>
    </row>
    <row r="19" spans="1:8" s="136" customFormat="1" ht="23.25" customHeight="1">
      <c r="A19" s="239" t="s">
        <v>11</v>
      </c>
      <c r="B19" s="146"/>
      <c r="C19" s="146"/>
      <c r="D19" s="147">
        <f>SUM(D7:D18)</f>
        <v>10046446</v>
      </c>
      <c r="E19" s="147">
        <f>SUM(E7:E18)</f>
        <v>67321</v>
      </c>
      <c r="F19" s="147">
        <f>SUM(F7:F18)</f>
        <v>9979125</v>
      </c>
      <c r="G19" s="146"/>
      <c r="H19" s="146"/>
    </row>
    <row r="20" spans="1:8" s="123" customFormat="1" ht="23.25" customHeight="1">
      <c r="A20" s="143" t="s">
        <v>111</v>
      </c>
      <c r="B20" s="143"/>
      <c r="C20" s="121"/>
      <c r="D20" s="122"/>
      <c r="E20" s="122"/>
      <c r="F20" s="122"/>
      <c r="G20" s="121"/>
      <c r="H20" s="121"/>
    </row>
    <row r="21" spans="1:8" s="123" customFormat="1" ht="23.25" customHeight="1">
      <c r="A21" s="143" t="s">
        <v>112</v>
      </c>
      <c r="B21" s="144" t="s">
        <v>100</v>
      </c>
      <c r="C21" s="121"/>
      <c r="D21" s="122"/>
      <c r="E21" s="122"/>
      <c r="F21" s="122"/>
      <c r="G21" s="121"/>
      <c r="H21" s="121"/>
    </row>
    <row r="22" spans="1:8" s="109" customFormat="1" ht="23.25" customHeight="1">
      <c r="A22" s="116" t="s">
        <v>106</v>
      </c>
      <c r="B22" s="116"/>
      <c r="C22" s="116" t="s">
        <v>105</v>
      </c>
      <c r="D22" s="117">
        <v>16300</v>
      </c>
      <c r="E22" s="113">
        <v>0</v>
      </c>
      <c r="F22" s="200">
        <f t="shared" ref="F22:F26" si="1">D22+E22</f>
        <v>16300</v>
      </c>
      <c r="G22" s="216" t="s">
        <v>167</v>
      </c>
      <c r="H22" s="116"/>
    </row>
    <row r="23" spans="1:8" s="109" customFormat="1" ht="23.25" customHeight="1">
      <c r="A23" s="116" t="s">
        <v>107</v>
      </c>
      <c r="B23" s="116"/>
      <c r="C23" s="116" t="s">
        <v>105</v>
      </c>
      <c r="D23" s="117">
        <v>11600</v>
      </c>
      <c r="E23" s="113">
        <v>0</v>
      </c>
      <c r="F23" s="200">
        <f t="shared" si="1"/>
        <v>11600</v>
      </c>
      <c r="G23" s="217"/>
      <c r="H23" s="116"/>
    </row>
    <row r="24" spans="1:8" ht="23.25" customHeight="1">
      <c r="A24" s="111" t="s">
        <v>108</v>
      </c>
      <c r="B24" s="111"/>
      <c r="C24" s="111" t="s">
        <v>105</v>
      </c>
      <c r="D24" s="112">
        <v>12300</v>
      </c>
      <c r="E24" s="113">
        <v>0</v>
      </c>
      <c r="F24" s="113">
        <f t="shared" si="1"/>
        <v>12300</v>
      </c>
      <c r="G24" s="217"/>
      <c r="H24" s="111"/>
    </row>
    <row r="25" spans="1:8" ht="23.25" customHeight="1">
      <c r="A25" s="111" t="s">
        <v>109</v>
      </c>
      <c r="B25" s="111"/>
      <c r="C25" s="111" t="s">
        <v>105</v>
      </c>
      <c r="D25" s="112">
        <v>18800</v>
      </c>
      <c r="E25" s="113">
        <v>0</v>
      </c>
      <c r="F25" s="113">
        <f t="shared" si="1"/>
        <v>18800</v>
      </c>
      <c r="G25" s="217"/>
      <c r="H25" s="111"/>
    </row>
    <row r="26" spans="1:8" ht="23.25" customHeight="1">
      <c r="A26" s="111" t="s">
        <v>110</v>
      </c>
      <c r="B26" s="111"/>
      <c r="C26" s="111" t="s">
        <v>105</v>
      </c>
      <c r="D26" s="112">
        <v>14100</v>
      </c>
      <c r="E26" s="113">
        <v>0</v>
      </c>
      <c r="F26" s="113">
        <f t="shared" si="1"/>
        <v>14100</v>
      </c>
      <c r="G26" s="218"/>
      <c r="H26" s="111"/>
    </row>
    <row r="27" spans="1:8" s="136" customFormat="1" ht="23.25" customHeight="1">
      <c r="A27" s="239" t="s">
        <v>11</v>
      </c>
      <c r="B27" s="146"/>
      <c r="C27" s="146"/>
      <c r="D27" s="147">
        <f>SUM(D22:D26)</f>
        <v>73100</v>
      </c>
      <c r="E27" s="147">
        <f t="shared" ref="E27:F27" si="2">SUM(E22:E26)</f>
        <v>0</v>
      </c>
      <c r="F27" s="147">
        <f t="shared" si="2"/>
        <v>73100</v>
      </c>
      <c r="G27" s="146"/>
      <c r="H27" s="146"/>
    </row>
    <row r="28" spans="1:8" s="135" customFormat="1" ht="23.25" customHeight="1">
      <c r="A28" s="143" t="s">
        <v>113</v>
      </c>
      <c r="B28" s="143"/>
      <c r="C28" s="120"/>
      <c r="D28" s="134"/>
      <c r="E28" s="134"/>
      <c r="F28" s="134"/>
      <c r="G28" s="120"/>
      <c r="H28" s="120"/>
    </row>
    <row r="29" spans="1:8" s="135" customFormat="1" ht="23.25" customHeight="1">
      <c r="A29" s="143" t="s">
        <v>114</v>
      </c>
      <c r="B29" s="145" t="s">
        <v>99</v>
      </c>
      <c r="C29" s="120"/>
      <c r="D29" s="134"/>
      <c r="E29" s="134"/>
      <c r="F29" s="134"/>
      <c r="G29" s="120"/>
      <c r="H29" s="120"/>
    </row>
    <row r="30" spans="1:8" s="109" customFormat="1" ht="105">
      <c r="A30" s="132" t="s">
        <v>173</v>
      </c>
      <c r="B30" s="118"/>
      <c r="C30" s="202">
        <v>243552</v>
      </c>
      <c r="D30" s="203">
        <v>239100</v>
      </c>
      <c r="E30" s="240">
        <v>0</v>
      </c>
      <c r="F30" s="204">
        <f t="shared" ref="F30" si="3">D30+E30</f>
        <v>239100</v>
      </c>
      <c r="G30" s="201" t="s">
        <v>169</v>
      </c>
      <c r="H30" s="116"/>
    </row>
    <row r="31" spans="1:8" s="133" customFormat="1" ht="23.25" customHeight="1">
      <c r="A31" s="239" t="s">
        <v>11</v>
      </c>
      <c r="B31" s="146"/>
      <c r="C31" s="146"/>
      <c r="D31" s="147">
        <f>SUM(D30)</f>
        <v>239100</v>
      </c>
      <c r="E31" s="147">
        <f t="shared" ref="E31:F31" si="4">SUM(E30)</f>
        <v>0</v>
      </c>
      <c r="F31" s="147">
        <f t="shared" si="4"/>
        <v>239100</v>
      </c>
      <c r="G31" s="146"/>
      <c r="H31" s="146"/>
    </row>
    <row r="32" spans="1:8" s="133" customFormat="1" ht="23.25" customHeight="1">
      <c r="A32" s="143" t="s">
        <v>160</v>
      </c>
      <c r="B32" s="158"/>
      <c r="C32" s="158"/>
      <c r="D32" s="159"/>
      <c r="E32" s="159"/>
      <c r="F32" s="159"/>
      <c r="G32" s="158"/>
      <c r="H32" s="158"/>
    </row>
    <row r="33" spans="1:8" s="133" customFormat="1" ht="46.5">
      <c r="A33" s="188" t="s">
        <v>161</v>
      </c>
      <c r="B33" s="145" t="s">
        <v>122</v>
      </c>
      <c r="C33" s="158"/>
      <c r="D33" s="159"/>
      <c r="E33" s="159"/>
      <c r="F33" s="159"/>
      <c r="G33" s="158"/>
      <c r="H33" s="158"/>
    </row>
    <row r="34" spans="1:8" s="133" customFormat="1" ht="42">
      <c r="A34" s="132" t="s">
        <v>162</v>
      </c>
      <c r="B34" s="158"/>
      <c r="C34" s="119">
        <v>243553</v>
      </c>
      <c r="D34" s="186">
        <v>1141300</v>
      </c>
      <c r="E34" s="240">
        <v>0</v>
      </c>
      <c r="F34" s="117">
        <f t="shared" ref="F34:F35" si="5">D34+E34</f>
        <v>1141300</v>
      </c>
      <c r="G34" s="212" t="s">
        <v>165</v>
      </c>
      <c r="H34" s="111" t="s">
        <v>98</v>
      </c>
    </row>
    <row r="35" spans="1:8" s="133" customFormat="1" ht="42">
      <c r="A35" s="132" t="s">
        <v>163</v>
      </c>
      <c r="B35" s="158"/>
      <c r="C35" s="119">
        <v>243556</v>
      </c>
      <c r="D35" s="187">
        <v>138384</v>
      </c>
      <c r="E35" s="240">
        <v>0</v>
      </c>
      <c r="F35" s="117">
        <f t="shared" si="5"/>
        <v>138384</v>
      </c>
      <c r="G35" s="213"/>
      <c r="H35" s="111" t="s">
        <v>98</v>
      </c>
    </row>
    <row r="36" spans="1:8" s="133" customFormat="1" ht="23.25" customHeight="1">
      <c r="A36" s="158"/>
      <c r="B36" s="158"/>
      <c r="C36" s="158"/>
      <c r="D36" s="159"/>
      <c r="E36" s="159"/>
      <c r="F36" s="159"/>
      <c r="G36" s="158"/>
      <c r="H36" s="158"/>
    </row>
    <row r="37" spans="1:8" s="133" customFormat="1" ht="23.25" customHeight="1">
      <c r="A37" s="239" t="s">
        <v>11</v>
      </c>
      <c r="B37" s="146"/>
      <c r="C37" s="146"/>
      <c r="D37" s="147">
        <f>SUM(D34:D36)</f>
        <v>1279684</v>
      </c>
      <c r="E37" s="147">
        <f t="shared" ref="E37:F37" si="6">SUM(E34:E36)</f>
        <v>0</v>
      </c>
      <c r="F37" s="147">
        <f t="shared" si="6"/>
        <v>1279684</v>
      </c>
      <c r="G37" s="146"/>
      <c r="H37" s="146"/>
    </row>
    <row r="38" spans="1:8" s="139" customFormat="1" ht="23.25" customHeight="1">
      <c r="A38" s="143" t="s">
        <v>115</v>
      </c>
      <c r="B38" s="143"/>
      <c r="C38" s="137"/>
      <c r="D38" s="138"/>
      <c r="E38" s="137"/>
      <c r="F38" s="137"/>
      <c r="G38" s="137"/>
      <c r="H38" s="137"/>
    </row>
    <row r="39" spans="1:8" s="139" customFormat="1" ht="23.25" customHeight="1">
      <c r="A39" s="143" t="s">
        <v>116</v>
      </c>
      <c r="B39" s="145" t="s">
        <v>101</v>
      </c>
      <c r="C39" s="137"/>
      <c r="D39" s="138"/>
      <c r="E39" s="137"/>
      <c r="F39" s="137"/>
      <c r="G39" s="137"/>
      <c r="H39" s="137"/>
    </row>
    <row r="40" spans="1:8" ht="42">
      <c r="A40" s="110" t="s">
        <v>171</v>
      </c>
      <c r="C40" s="111" t="s">
        <v>105</v>
      </c>
      <c r="D40" s="113">
        <v>44200</v>
      </c>
      <c r="E40" s="240">
        <v>0</v>
      </c>
      <c r="F40" s="113">
        <f t="shared" ref="F40:F41" si="7">D40+E40</f>
        <v>44200</v>
      </c>
      <c r="G40" s="219" t="s">
        <v>169</v>
      </c>
      <c r="H40" s="189" t="s">
        <v>170</v>
      </c>
    </row>
    <row r="41" spans="1:8" ht="42">
      <c r="A41" s="110" t="s">
        <v>172</v>
      </c>
      <c r="B41" s="111"/>
      <c r="C41" s="111" t="s">
        <v>105</v>
      </c>
      <c r="D41" s="113">
        <v>34900</v>
      </c>
      <c r="E41" s="240">
        <v>0</v>
      </c>
      <c r="F41" s="113">
        <f t="shared" si="7"/>
        <v>34900</v>
      </c>
      <c r="G41" s="220"/>
      <c r="H41" s="111"/>
    </row>
    <row r="42" spans="1:8" s="136" customFormat="1" ht="23.25" customHeight="1">
      <c r="A42" s="239" t="s">
        <v>11</v>
      </c>
      <c r="B42" s="146"/>
      <c r="C42" s="146"/>
      <c r="D42" s="147">
        <f>SUM(D40:D41)</f>
        <v>79100</v>
      </c>
      <c r="E42" s="147">
        <f t="shared" ref="E42:F42" si="8">SUM(E40:E41)</f>
        <v>0</v>
      </c>
      <c r="F42" s="147">
        <f t="shared" si="8"/>
        <v>79100</v>
      </c>
      <c r="G42" s="146"/>
      <c r="H42" s="146"/>
    </row>
    <row r="43" spans="1:8" s="136" customFormat="1" ht="23.25" customHeight="1">
      <c r="A43" s="241" t="s">
        <v>177</v>
      </c>
      <c r="B43" s="242"/>
      <c r="C43" s="242"/>
      <c r="D43" s="243">
        <f>+D42+D31+D27+D19+D37</f>
        <v>11717430</v>
      </c>
      <c r="E43" s="243">
        <f t="shared" ref="E43:F43" si="9">+E42+E31+E27+E19</f>
        <v>67321</v>
      </c>
      <c r="F43" s="243">
        <f>+F42+F31+F27+F19+F37</f>
        <v>11650109</v>
      </c>
      <c r="G43" s="242"/>
      <c r="H43" s="242"/>
    </row>
    <row r="44" spans="1:8" ht="23.25" customHeight="1">
      <c r="A44" s="111"/>
      <c r="B44" s="111"/>
      <c r="C44" s="111"/>
      <c r="D44" s="112"/>
      <c r="E44" s="111"/>
      <c r="F44" s="111"/>
      <c r="G44" s="111"/>
      <c r="H44" s="111"/>
    </row>
    <row r="45" spans="1:8" ht="23.25" customHeight="1">
      <c r="A45" s="111"/>
      <c r="B45" s="111"/>
      <c r="C45" s="111"/>
      <c r="D45" s="112"/>
      <c r="E45" s="111"/>
      <c r="F45" s="111"/>
      <c r="G45" s="111"/>
      <c r="H45" s="111"/>
    </row>
    <row r="46" spans="1:8" ht="23.25" customHeight="1">
      <c r="A46" s="111"/>
      <c r="B46" s="111"/>
      <c r="C46" s="111"/>
      <c r="D46" s="112"/>
      <c r="E46" s="111"/>
      <c r="F46" s="111"/>
      <c r="G46" s="111"/>
      <c r="H46" s="111"/>
    </row>
  </sheetData>
  <mergeCells count="12">
    <mergeCell ref="A3:H3"/>
    <mergeCell ref="A1:H1"/>
    <mergeCell ref="A2:H2"/>
    <mergeCell ref="E7:E8"/>
    <mergeCell ref="F7:F8"/>
    <mergeCell ref="G34:G35"/>
    <mergeCell ref="G15:G16"/>
    <mergeCell ref="G22:G26"/>
    <mergeCell ref="G40:G41"/>
    <mergeCell ref="E10:E11"/>
    <mergeCell ref="F10:F11"/>
    <mergeCell ref="G6:G14"/>
  </mergeCells>
  <pageMargins left="0.70866141732283472" right="0.70866141732283472" top="0.74803149606299213" bottom="0.74803149606299213" header="0.31496062992125984" footer="0.31496062992125984"/>
  <pageSetup scale="5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6" sqref="B6"/>
    </sheetView>
  </sheetViews>
  <sheetFormatPr defaultRowHeight="14.25"/>
  <cols>
    <col min="1" max="1" width="24.875" customWidth="1"/>
    <col min="2" max="2" width="21.625" customWidth="1"/>
    <col min="4" max="4" width="14.25" customWidth="1"/>
  </cols>
  <sheetData>
    <row r="1" spans="1:5">
      <c r="A1" s="231" t="s">
        <v>137</v>
      </c>
      <c r="B1" s="232"/>
      <c r="C1" s="232"/>
      <c r="D1" s="232"/>
      <c r="E1" s="232"/>
    </row>
    <row r="2" spans="1:5">
      <c r="A2" s="161" t="s">
        <v>118</v>
      </c>
      <c r="B2" s="162"/>
      <c r="C2" s="162"/>
      <c r="D2" s="162"/>
      <c r="E2" s="162"/>
    </row>
    <row r="3" spans="1:5">
      <c r="A3" s="229"/>
      <c r="B3" s="229"/>
      <c r="C3" s="229"/>
      <c r="D3" s="229"/>
      <c r="E3" s="230"/>
    </row>
    <row r="4" spans="1:5">
      <c r="A4" s="163" t="s">
        <v>128</v>
      </c>
      <c r="B4" s="163" t="s">
        <v>129</v>
      </c>
      <c r="C4" s="164" t="s">
        <v>82</v>
      </c>
      <c r="D4" s="164" t="s">
        <v>4</v>
      </c>
      <c r="E4" s="164" t="s">
        <v>130</v>
      </c>
    </row>
    <row r="5" spans="1:5">
      <c r="A5" s="165" t="s">
        <v>131</v>
      </c>
      <c r="B5" s="166">
        <f>รายละเอียดจัดสรร!D15</f>
        <v>78400</v>
      </c>
      <c r="C5" s="166"/>
      <c r="D5" s="166"/>
      <c r="E5" s="166"/>
    </row>
    <row r="6" spans="1:5">
      <c r="A6" s="165" t="s">
        <v>132</v>
      </c>
      <c r="B6" s="166"/>
      <c r="C6" s="166"/>
      <c r="D6" s="166"/>
      <c r="E6" s="166"/>
    </row>
    <row r="7" spans="1:5">
      <c r="A7" s="165" t="s">
        <v>133</v>
      </c>
      <c r="B7" s="166">
        <f>+รายละเอียดจัดสรร!D7+รายละเอียดจัดสรร!D8+รายละเอียดจัดสรร!D9+รายละเอียดจัดสรร!D10+รายละเอียดจัดสรร!D11+รายละเอียดจัดสรร!D12</f>
        <v>194487</v>
      </c>
      <c r="C7" s="166"/>
      <c r="D7" s="166"/>
      <c r="E7" s="166"/>
    </row>
    <row r="8" spans="1:5" ht="28.5">
      <c r="A8" s="167" t="s">
        <v>134</v>
      </c>
      <c r="B8" s="166">
        <f>+รายละเอียดจัดสรร!D13+รายละเอียดจัดสรร!D14</f>
        <v>66000</v>
      </c>
      <c r="C8" s="166"/>
      <c r="D8" s="166"/>
      <c r="E8" s="166"/>
    </row>
    <row r="9" spans="1:5">
      <c r="A9" s="165" t="s">
        <v>135</v>
      </c>
      <c r="B9" s="166">
        <f>+รายละเอียดจัดสรร!D17</f>
        <v>9427559</v>
      </c>
      <c r="C9" s="166"/>
      <c r="D9" s="166"/>
      <c r="E9" s="166"/>
    </row>
    <row r="10" spans="1:5">
      <c r="A10" s="165" t="s">
        <v>136</v>
      </c>
      <c r="B10" s="166"/>
      <c r="C10" s="166"/>
      <c r="D10" s="166"/>
      <c r="E10" s="166"/>
    </row>
    <row r="11" spans="1:5">
      <c r="A11" s="164" t="s">
        <v>11</v>
      </c>
      <c r="B11" s="168">
        <f>SUM(B5:B10)</f>
        <v>9766446</v>
      </c>
      <c r="C11" s="168">
        <f t="shared" ref="C11" si="0">SUM(C5:C10)</f>
        <v>0</v>
      </c>
      <c r="D11" s="168">
        <f t="shared" ref="D11" si="1">B11-C11</f>
        <v>9766446</v>
      </c>
      <c r="E11" s="168">
        <f t="shared" ref="E11" si="2">C11*100/B11</f>
        <v>0</v>
      </c>
    </row>
  </sheetData>
  <mergeCells count="2">
    <mergeCell ref="A3:E3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G10" sqref="G10"/>
    </sheetView>
  </sheetViews>
  <sheetFormatPr defaultRowHeight="14.25"/>
  <cols>
    <col min="1" max="1" width="7.375" bestFit="1" customWidth="1"/>
    <col min="2" max="2" width="11.125" bestFit="1" customWidth="1"/>
    <col min="3" max="4" width="10.125" bestFit="1" customWidth="1"/>
    <col min="5" max="5" width="11.125" bestFit="1" customWidth="1"/>
    <col min="6" max="6" width="12.625" bestFit="1" customWidth="1"/>
    <col min="7" max="7" width="10.875" bestFit="1" customWidth="1"/>
    <col min="8" max="8" width="11.75" bestFit="1" customWidth="1"/>
    <col min="9" max="10" width="10.125" bestFit="1" customWidth="1"/>
    <col min="11" max="11" width="10.875" customWidth="1"/>
    <col min="12" max="13" width="11.125" bestFit="1" customWidth="1"/>
  </cols>
  <sheetData>
    <row r="2" spans="1:13" s="177" customFormat="1" ht="63">
      <c r="A2" s="176" t="s">
        <v>138</v>
      </c>
      <c r="B2" s="176" t="s">
        <v>139</v>
      </c>
      <c r="C2" s="176" t="s">
        <v>140</v>
      </c>
      <c r="D2" s="176" t="s">
        <v>141</v>
      </c>
      <c r="E2" s="176" t="s">
        <v>142</v>
      </c>
      <c r="F2" s="176" t="s">
        <v>145</v>
      </c>
      <c r="G2" s="176" t="s">
        <v>144</v>
      </c>
      <c r="H2" s="176" t="s">
        <v>143</v>
      </c>
      <c r="I2" s="176" t="s">
        <v>153</v>
      </c>
      <c r="J2" s="176" t="s">
        <v>146</v>
      </c>
      <c r="K2" s="176" t="s">
        <v>147</v>
      </c>
      <c r="L2" s="176" t="s">
        <v>148</v>
      </c>
      <c r="M2" s="176" t="s">
        <v>149</v>
      </c>
    </row>
    <row r="3" spans="1:13" s="177" customFormat="1" ht="21">
      <c r="A3" s="175" t="s">
        <v>150</v>
      </c>
      <c r="B3" s="175">
        <f>รายละเอียดจัดสรร!D7+รายละเอียดจัดสรร!D8</f>
        <v>76500</v>
      </c>
      <c r="C3" s="175">
        <f>+รายละเอียดจัดสรร!D9</f>
        <v>84963</v>
      </c>
      <c r="D3" s="175">
        <f>+รายละเอียดจัดสรร!D10+รายละเอียดจัดสรร!D11</f>
        <v>15780</v>
      </c>
      <c r="E3" s="175">
        <f>+รายละเอียดจัดสรร!D12</f>
        <v>17244</v>
      </c>
      <c r="F3" s="179">
        <f>รายละเอียดจัดสรร!D17</f>
        <v>9427559</v>
      </c>
      <c r="G3" s="179"/>
      <c r="H3" s="179"/>
      <c r="I3" s="181">
        <f>+รายละเอียดจัดสรร!D13</f>
        <v>27000</v>
      </c>
      <c r="J3" s="181">
        <f>+รายละเอียดจัดสรร!D14</f>
        <v>39000</v>
      </c>
      <c r="K3" s="178"/>
      <c r="L3" s="175"/>
      <c r="M3" s="181">
        <f>รายละเอียดจัดสรร!D15</f>
        <v>78400</v>
      </c>
    </row>
    <row r="4" spans="1:13" ht="18.75">
      <c r="A4" s="169" t="s">
        <v>151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s="174" customFormat="1" ht="18.75">
      <c r="A5" s="172">
        <v>242797</v>
      </c>
      <c r="B5" s="173">
        <v>27750</v>
      </c>
      <c r="C5" s="173">
        <v>29071</v>
      </c>
      <c r="D5" s="173"/>
      <c r="E5" s="173"/>
      <c r="F5" s="173"/>
      <c r="G5" s="173"/>
      <c r="H5" s="173"/>
      <c r="I5" s="173">
        <v>10500</v>
      </c>
      <c r="J5" s="173"/>
      <c r="K5" s="173"/>
      <c r="L5" s="173"/>
      <c r="M5" s="173"/>
    </row>
    <row r="6" spans="1:13" s="174" customFormat="1" ht="18.75">
      <c r="A6" s="172">
        <v>242828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13" s="174" customFormat="1" ht="18.75">
      <c r="A7" s="172">
        <v>242858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3" s="174" customFormat="1" ht="18.75">
      <c r="A8" s="172">
        <v>242889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3" s="174" customFormat="1" ht="18.75">
      <c r="A9" s="172">
        <v>242920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1:13" s="174" customFormat="1" ht="18.75">
      <c r="A10" s="172">
        <v>242948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3" s="174" customFormat="1" ht="18.75">
      <c r="A11" s="172">
        <v>242979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2" spans="1:13" s="174" customFormat="1" ht="18.75">
      <c r="A12" s="172">
        <v>243009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</row>
    <row r="13" spans="1:13" s="174" customFormat="1" ht="18.75">
      <c r="A13" s="172">
        <v>243040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</row>
    <row r="14" spans="1:13" s="174" customFormat="1" ht="18.75">
      <c r="A14" s="172">
        <v>243070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1:13" s="174" customFormat="1" ht="18.75">
      <c r="A15" s="172">
        <v>243101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</row>
    <row r="16" spans="1:13" s="174" customFormat="1" ht="18.75">
      <c r="A16" s="172">
        <v>243132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</row>
    <row r="17" spans="1:13" ht="18.75">
      <c r="A17" s="170" t="s">
        <v>152</v>
      </c>
      <c r="B17" s="171">
        <f>SUM(B4:B16)</f>
        <v>27750</v>
      </c>
      <c r="C17" s="171">
        <f>SUM(C4:C16)</f>
        <v>29071</v>
      </c>
      <c r="D17" s="171">
        <f t="shared" ref="D17:G17" si="0">SUM(D4:D16)</f>
        <v>0</v>
      </c>
      <c r="E17" s="171">
        <f t="shared" si="0"/>
        <v>0</v>
      </c>
      <c r="F17" s="171">
        <f>SUM(F4:F16)</f>
        <v>0</v>
      </c>
      <c r="G17" s="171">
        <f t="shared" si="0"/>
        <v>0</v>
      </c>
      <c r="H17" s="171">
        <f>SUM(H4:H16)</f>
        <v>0</v>
      </c>
      <c r="I17" s="171">
        <f t="shared" ref="I17:M17" si="1">SUM(I4:I16)</f>
        <v>10500</v>
      </c>
      <c r="J17" s="171">
        <f t="shared" si="1"/>
        <v>0</v>
      </c>
      <c r="K17" s="171">
        <f t="shared" si="1"/>
        <v>0</v>
      </c>
      <c r="L17" s="171">
        <f t="shared" si="1"/>
        <v>0</v>
      </c>
      <c r="M17" s="171">
        <f t="shared" si="1"/>
        <v>0</v>
      </c>
    </row>
    <row r="18" spans="1:13" ht="18.75">
      <c r="A18" s="170" t="s">
        <v>4</v>
      </c>
      <c r="B18" s="171">
        <f t="shared" ref="B18:E18" si="2">B3-B17</f>
        <v>48750</v>
      </c>
      <c r="C18" s="171">
        <f t="shared" si="2"/>
        <v>55892</v>
      </c>
      <c r="D18" s="171">
        <f t="shared" si="2"/>
        <v>15780</v>
      </c>
      <c r="E18" s="171">
        <f t="shared" si="2"/>
        <v>17244</v>
      </c>
      <c r="F18" s="180"/>
      <c r="G18" s="180"/>
      <c r="H18" s="180">
        <f>H3-H17-G17-F17</f>
        <v>0</v>
      </c>
      <c r="I18" s="180">
        <f t="shared" ref="I18:M18" si="3">I3-I17-H17-G17</f>
        <v>16500</v>
      </c>
      <c r="J18" s="180">
        <f t="shared" si="3"/>
        <v>28500</v>
      </c>
      <c r="K18" s="180">
        <f t="shared" si="3"/>
        <v>-10500</v>
      </c>
      <c r="L18" s="180">
        <f t="shared" si="3"/>
        <v>0</v>
      </c>
      <c r="M18" s="180">
        <f t="shared" si="3"/>
        <v>78400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J6" sqref="J6"/>
    </sheetView>
  </sheetViews>
  <sheetFormatPr defaultRowHeight="14.25"/>
  <cols>
    <col min="1" max="1" width="10.625" style="87" bestFit="1" customWidth="1"/>
    <col min="2" max="2" width="19.5" style="87" hidden="1" customWidth="1"/>
    <col min="3" max="3" width="23.875" style="87" customWidth="1"/>
    <col min="4" max="4" width="27.25" style="88" customWidth="1"/>
    <col min="5" max="5" width="9.875" style="87" hidden="1" customWidth="1"/>
    <col min="6" max="6" width="10.625" style="87" hidden="1" customWidth="1"/>
    <col min="7" max="7" width="7.25" style="87" bestFit="1" customWidth="1"/>
    <col min="8" max="8" width="13.5" style="87" bestFit="1" customWidth="1"/>
    <col min="9" max="9" width="12" style="87" bestFit="1" customWidth="1"/>
    <col min="10" max="10" width="15.75" style="87" bestFit="1" customWidth="1"/>
    <col min="11" max="11" width="14.75" style="99" bestFit="1" customWidth="1"/>
    <col min="12" max="12" width="14.375" style="87" bestFit="1" customWidth="1"/>
    <col min="13" max="16384" width="9" style="87"/>
  </cols>
  <sheetData>
    <row r="1" spans="1:12" ht="21">
      <c r="A1" s="235" t="s">
        <v>12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21">
      <c r="A2" s="207" t="s">
        <v>176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1.75" thickBot="1">
      <c r="A3" s="236" t="s">
        <v>175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21.75" thickBot="1">
      <c r="A4" s="86" t="s">
        <v>30</v>
      </c>
      <c r="B4" s="86" t="s">
        <v>31</v>
      </c>
      <c r="C4" s="86" t="s">
        <v>1</v>
      </c>
      <c r="D4" s="84" t="s">
        <v>32</v>
      </c>
      <c r="E4" s="86" t="s">
        <v>33</v>
      </c>
      <c r="F4" s="86" t="s">
        <v>34</v>
      </c>
      <c r="G4" s="86" t="s">
        <v>35</v>
      </c>
      <c r="H4" s="86" t="s">
        <v>36</v>
      </c>
      <c r="I4" s="86" t="s">
        <v>37</v>
      </c>
      <c r="J4" s="86" t="s">
        <v>86</v>
      </c>
      <c r="K4" s="96" t="s">
        <v>82</v>
      </c>
      <c r="L4" s="86" t="s">
        <v>38</v>
      </c>
    </row>
    <row r="5" spans="1:12" ht="63.75" thickBot="1">
      <c r="A5" s="89" t="s">
        <v>39</v>
      </c>
      <c r="B5" s="89" t="s">
        <v>40</v>
      </c>
      <c r="C5" s="89" t="s">
        <v>41</v>
      </c>
      <c r="D5" s="85" t="s">
        <v>80</v>
      </c>
      <c r="E5" s="89" t="s">
        <v>42</v>
      </c>
      <c r="F5" s="89" t="s">
        <v>43</v>
      </c>
      <c r="G5" s="89" t="s">
        <v>44</v>
      </c>
      <c r="H5" s="90" t="s">
        <v>45</v>
      </c>
      <c r="I5" s="91">
        <v>1441150</v>
      </c>
      <c r="J5" s="94">
        <v>1441150</v>
      </c>
      <c r="K5" s="97">
        <v>0</v>
      </c>
      <c r="L5" s="95">
        <f>I5-J5-K5</f>
        <v>0</v>
      </c>
    </row>
    <row r="6" spans="1:12" ht="63.75" thickBot="1">
      <c r="A6" s="89" t="s">
        <v>39</v>
      </c>
      <c r="B6" s="89" t="s">
        <v>40</v>
      </c>
      <c r="C6" s="89" t="s">
        <v>46</v>
      </c>
      <c r="D6" s="85" t="s">
        <v>47</v>
      </c>
      <c r="E6" s="89" t="s">
        <v>42</v>
      </c>
      <c r="F6" s="89" t="s">
        <v>43</v>
      </c>
      <c r="G6" s="89" t="s">
        <v>44</v>
      </c>
      <c r="H6" s="90" t="s">
        <v>45</v>
      </c>
      <c r="I6" s="91">
        <v>147600</v>
      </c>
      <c r="J6" s="100">
        <v>0</v>
      </c>
      <c r="K6" s="97">
        <v>147600</v>
      </c>
      <c r="L6" s="95">
        <f t="shared" ref="L6:L20" si="0">I6-J6-K6</f>
        <v>0</v>
      </c>
    </row>
    <row r="7" spans="1:12" ht="63.75" thickBot="1">
      <c r="A7" s="89" t="s">
        <v>39</v>
      </c>
      <c r="B7" s="89" t="s">
        <v>40</v>
      </c>
      <c r="C7" s="89" t="s">
        <v>48</v>
      </c>
      <c r="D7" s="85" t="s">
        <v>49</v>
      </c>
      <c r="E7" s="89" t="s">
        <v>42</v>
      </c>
      <c r="F7" s="89" t="s">
        <v>43</v>
      </c>
      <c r="G7" s="89" t="s">
        <v>44</v>
      </c>
      <c r="H7" s="90" t="s">
        <v>45</v>
      </c>
      <c r="I7" s="91">
        <v>251200</v>
      </c>
      <c r="J7" s="100">
        <v>0</v>
      </c>
      <c r="K7" s="97">
        <v>251200</v>
      </c>
      <c r="L7" s="95">
        <f t="shared" si="0"/>
        <v>0</v>
      </c>
    </row>
    <row r="8" spans="1:12" ht="63.75" thickBot="1">
      <c r="A8" s="89" t="s">
        <v>39</v>
      </c>
      <c r="B8" s="89" t="s">
        <v>40</v>
      </c>
      <c r="C8" s="89" t="s">
        <v>50</v>
      </c>
      <c r="D8" s="85" t="s">
        <v>51</v>
      </c>
      <c r="E8" s="89" t="s">
        <v>42</v>
      </c>
      <c r="F8" s="89" t="s">
        <v>43</v>
      </c>
      <c r="G8" s="89" t="s">
        <v>44</v>
      </c>
      <c r="H8" s="90" t="s">
        <v>45</v>
      </c>
      <c r="I8" s="91">
        <v>212040</v>
      </c>
      <c r="J8" s="100">
        <v>0</v>
      </c>
      <c r="K8" s="97">
        <v>212040</v>
      </c>
      <c r="L8" s="95">
        <f t="shared" si="0"/>
        <v>0</v>
      </c>
    </row>
    <row r="9" spans="1:12" ht="63.75" thickBot="1">
      <c r="A9" s="89" t="s">
        <v>39</v>
      </c>
      <c r="B9" s="89" t="s">
        <v>40</v>
      </c>
      <c r="C9" s="89" t="s">
        <v>52</v>
      </c>
      <c r="D9" s="85" t="s">
        <v>53</v>
      </c>
      <c r="E9" s="89" t="s">
        <v>42</v>
      </c>
      <c r="F9" s="89" t="s">
        <v>43</v>
      </c>
      <c r="G9" s="89" t="s">
        <v>44</v>
      </c>
      <c r="H9" s="90" t="s">
        <v>45</v>
      </c>
      <c r="I9" s="91">
        <v>499400</v>
      </c>
      <c r="J9" s="100">
        <v>0</v>
      </c>
      <c r="K9" s="97">
        <v>499400</v>
      </c>
      <c r="L9" s="95">
        <f t="shared" si="0"/>
        <v>0</v>
      </c>
    </row>
    <row r="10" spans="1:12" ht="84.75" thickBot="1">
      <c r="A10" s="89" t="s">
        <v>39</v>
      </c>
      <c r="B10" s="89" t="s">
        <v>40</v>
      </c>
      <c r="C10" s="89" t="s">
        <v>54</v>
      </c>
      <c r="D10" s="85" t="s">
        <v>55</v>
      </c>
      <c r="E10" s="89" t="s">
        <v>42</v>
      </c>
      <c r="F10" s="89" t="s">
        <v>43</v>
      </c>
      <c r="G10" s="89" t="s">
        <v>44</v>
      </c>
      <c r="H10" s="90" t="s">
        <v>45</v>
      </c>
      <c r="I10" s="91">
        <v>153300</v>
      </c>
      <c r="J10" s="100">
        <v>0</v>
      </c>
      <c r="K10" s="97">
        <v>153300</v>
      </c>
      <c r="L10" s="95">
        <f t="shared" si="0"/>
        <v>0</v>
      </c>
    </row>
    <row r="11" spans="1:12" ht="84.75" thickBot="1">
      <c r="A11" s="89" t="s">
        <v>39</v>
      </c>
      <c r="B11" s="89" t="s">
        <v>40</v>
      </c>
      <c r="C11" s="89" t="s">
        <v>56</v>
      </c>
      <c r="D11" s="85" t="s">
        <v>57</v>
      </c>
      <c r="E11" s="89" t="s">
        <v>42</v>
      </c>
      <c r="F11" s="89" t="s">
        <v>43</v>
      </c>
      <c r="G11" s="89" t="s">
        <v>44</v>
      </c>
      <c r="H11" s="90" t="s">
        <v>45</v>
      </c>
      <c r="I11" s="91">
        <v>247200</v>
      </c>
      <c r="J11" s="100">
        <v>0</v>
      </c>
      <c r="K11" s="97">
        <v>247200</v>
      </c>
      <c r="L11" s="95">
        <f t="shared" si="0"/>
        <v>0</v>
      </c>
    </row>
    <row r="12" spans="1:12" ht="63.75" thickBot="1">
      <c r="A12" s="89" t="s">
        <v>39</v>
      </c>
      <c r="B12" s="89" t="s">
        <v>40</v>
      </c>
      <c r="C12" s="89" t="s">
        <v>58</v>
      </c>
      <c r="D12" s="85" t="s">
        <v>59</v>
      </c>
      <c r="E12" s="89" t="s">
        <v>42</v>
      </c>
      <c r="F12" s="89" t="s">
        <v>43</v>
      </c>
      <c r="G12" s="89" t="s">
        <v>44</v>
      </c>
      <c r="H12" s="90" t="s">
        <v>45</v>
      </c>
      <c r="I12" s="91">
        <v>499772</v>
      </c>
      <c r="J12" s="100">
        <v>0</v>
      </c>
      <c r="K12" s="97">
        <v>499772</v>
      </c>
      <c r="L12" s="95">
        <f t="shared" si="0"/>
        <v>0</v>
      </c>
    </row>
    <row r="13" spans="1:12" ht="84.75" thickBot="1">
      <c r="A13" s="89" t="s">
        <v>39</v>
      </c>
      <c r="B13" s="89" t="s">
        <v>40</v>
      </c>
      <c r="C13" s="89" t="s">
        <v>60</v>
      </c>
      <c r="D13" s="85" t="s">
        <v>61</v>
      </c>
      <c r="E13" s="89" t="s">
        <v>42</v>
      </c>
      <c r="F13" s="89" t="s">
        <v>43</v>
      </c>
      <c r="G13" s="89" t="s">
        <v>44</v>
      </c>
      <c r="H13" s="90" t="s">
        <v>45</v>
      </c>
      <c r="I13" s="91">
        <v>487500</v>
      </c>
      <c r="J13" s="100">
        <v>0</v>
      </c>
      <c r="K13" s="97">
        <v>487500</v>
      </c>
      <c r="L13" s="95">
        <f t="shared" si="0"/>
        <v>0</v>
      </c>
    </row>
    <row r="14" spans="1:12" ht="84.75" thickBot="1">
      <c r="A14" s="89" t="s">
        <v>39</v>
      </c>
      <c r="B14" s="89" t="s">
        <v>40</v>
      </c>
      <c r="C14" s="89" t="s">
        <v>62</v>
      </c>
      <c r="D14" s="85" t="s">
        <v>63</v>
      </c>
      <c r="E14" s="89" t="s">
        <v>42</v>
      </c>
      <c r="F14" s="89" t="s">
        <v>43</v>
      </c>
      <c r="G14" s="89" t="s">
        <v>44</v>
      </c>
      <c r="H14" s="90" t="s">
        <v>45</v>
      </c>
      <c r="I14" s="91">
        <v>455400</v>
      </c>
      <c r="J14" s="100">
        <v>0</v>
      </c>
      <c r="K14" s="97">
        <v>455400</v>
      </c>
      <c r="L14" s="95">
        <f t="shared" si="0"/>
        <v>0</v>
      </c>
    </row>
    <row r="15" spans="1:12" ht="84.75" thickBot="1">
      <c r="A15" s="89" t="s">
        <v>39</v>
      </c>
      <c r="B15" s="89" t="s">
        <v>40</v>
      </c>
      <c r="C15" s="89" t="s">
        <v>64</v>
      </c>
      <c r="D15" s="85" t="s">
        <v>65</v>
      </c>
      <c r="E15" s="89" t="s">
        <v>42</v>
      </c>
      <c r="F15" s="89" t="s">
        <v>43</v>
      </c>
      <c r="G15" s="89" t="s">
        <v>44</v>
      </c>
      <c r="H15" s="90" t="s">
        <v>45</v>
      </c>
      <c r="I15" s="91">
        <v>336500</v>
      </c>
      <c r="J15" s="100">
        <v>0</v>
      </c>
      <c r="K15" s="190">
        <v>336500</v>
      </c>
      <c r="L15" s="95">
        <f t="shared" si="0"/>
        <v>0</v>
      </c>
    </row>
    <row r="16" spans="1:12" ht="63.75" thickBot="1">
      <c r="A16" s="89" t="s">
        <v>39</v>
      </c>
      <c r="B16" s="89" t="s">
        <v>40</v>
      </c>
      <c r="C16" s="89" t="s">
        <v>66</v>
      </c>
      <c r="D16" s="85" t="s">
        <v>67</v>
      </c>
      <c r="E16" s="89" t="s">
        <v>68</v>
      </c>
      <c r="F16" s="89" t="s">
        <v>69</v>
      </c>
      <c r="G16" s="89" t="s">
        <v>44</v>
      </c>
      <c r="H16" s="90" t="s">
        <v>45</v>
      </c>
      <c r="I16" s="91">
        <v>10799500</v>
      </c>
      <c r="J16" s="100">
        <v>0</v>
      </c>
      <c r="K16" s="97">
        <v>10799500</v>
      </c>
      <c r="L16" s="95">
        <f t="shared" si="0"/>
        <v>0</v>
      </c>
    </row>
    <row r="17" spans="1:12" ht="63.75" thickBot="1">
      <c r="A17" s="89" t="s">
        <v>39</v>
      </c>
      <c r="B17" s="89" t="s">
        <v>40</v>
      </c>
      <c r="C17" s="89" t="s">
        <v>70</v>
      </c>
      <c r="D17" s="85" t="s">
        <v>71</v>
      </c>
      <c r="E17" s="89" t="s">
        <v>42</v>
      </c>
      <c r="F17" s="89" t="s">
        <v>43</v>
      </c>
      <c r="G17" s="89" t="s">
        <v>44</v>
      </c>
      <c r="H17" s="90" t="s">
        <v>45</v>
      </c>
      <c r="I17" s="91">
        <v>4321800</v>
      </c>
      <c r="J17" s="100">
        <v>0</v>
      </c>
      <c r="K17" s="97">
        <v>4321800</v>
      </c>
      <c r="L17" s="95">
        <f t="shared" si="0"/>
        <v>0</v>
      </c>
    </row>
    <row r="18" spans="1:12" ht="84.75" thickBot="1">
      <c r="A18" s="89" t="s">
        <v>39</v>
      </c>
      <c r="B18" s="89" t="s">
        <v>40</v>
      </c>
      <c r="C18" s="89" t="s">
        <v>72</v>
      </c>
      <c r="D18" s="85" t="s">
        <v>73</v>
      </c>
      <c r="E18" s="89" t="s">
        <v>42</v>
      </c>
      <c r="F18" s="89" t="s">
        <v>43</v>
      </c>
      <c r="G18" s="89" t="s">
        <v>44</v>
      </c>
      <c r="H18" s="90" t="s">
        <v>45</v>
      </c>
      <c r="I18" s="91">
        <v>240539.88</v>
      </c>
      <c r="J18" s="94"/>
      <c r="K18" s="97">
        <v>240539.88</v>
      </c>
      <c r="L18" s="95">
        <f t="shared" si="0"/>
        <v>0</v>
      </c>
    </row>
    <row r="19" spans="1:12" ht="63.75" thickBot="1">
      <c r="A19" s="89" t="s">
        <v>39</v>
      </c>
      <c r="B19" s="89" t="s">
        <v>40</v>
      </c>
      <c r="C19" s="89" t="s">
        <v>74</v>
      </c>
      <c r="D19" s="85" t="s">
        <v>75</v>
      </c>
      <c r="E19" s="89" t="s">
        <v>42</v>
      </c>
      <c r="F19" s="89" t="s">
        <v>43</v>
      </c>
      <c r="G19" s="89" t="s">
        <v>44</v>
      </c>
      <c r="H19" s="90" t="s">
        <v>45</v>
      </c>
      <c r="I19" s="91">
        <v>234600</v>
      </c>
      <c r="J19" s="94"/>
      <c r="K19" s="97">
        <v>234600</v>
      </c>
      <c r="L19" s="95">
        <f t="shared" si="0"/>
        <v>0</v>
      </c>
    </row>
    <row r="20" spans="1:12" ht="63.75" thickBot="1">
      <c r="A20" s="89" t="s">
        <v>39</v>
      </c>
      <c r="B20" s="89" t="s">
        <v>40</v>
      </c>
      <c r="C20" s="89" t="s">
        <v>76</v>
      </c>
      <c r="D20" s="85" t="s">
        <v>81</v>
      </c>
      <c r="E20" s="89" t="s">
        <v>42</v>
      </c>
      <c r="F20" s="89" t="s">
        <v>43</v>
      </c>
      <c r="G20" s="89" t="s">
        <v>44</v>
      </c>
      <c r="H20" s="90" t="s">
        <v>45</v>
      </c>
      <c r="I20" s="91">
        <v>7071743.4100000001</v>
      </c>
      <c r="J20" s="94">
        <v>7071743.4100000001</v>
      </c>
      <c r="K20" s="97">
        <v>0</v>
      </c>
      <c r="L20" s="95">
        <f t="shared" si="0"/>
        <v>0</v>
      </c>
    </row>
    <row r="21" spans="1:12" ht="21.75" thickBot="1">
      <c r="A21" s="233" t="s">
        <v>77</v>
      </c>
      <c r="B21" s="233"/>
      <c r="C21" s="233"/>
      <c r="D21" s="233"/>
      <c r="E21" s="233"/>
      <c r="F21" s="233"/>
      <c r="G21" s="233"/>
      <c r="H21" s="233"/>
      <c r="I21" s="92">
        <f>SUM(I5:I20)</f>
        <v>27399245.289999999</v>
      </c>
      <c r="J21" s="92">
        <f>SUM(J5:J20)</f>
        <v>8512893.4100000001</v>
      </c>
      <c r="K21" s="98">
        <f>SUM(K5:K20)</f>
        <v>18886351.879999999</v>
      </c>
      <c r="L21" s="92">
        <f t="shared" ref="L21" si="1">SUM(L5:L20)</f>
        <v>0</v>
      </c>
    </row>
    <row r="22" spans="1:12" ht="21.75" thickBot="1">
      <c r="A22" s="233" t="s">
        <v>78</v>
      </c>
      <c r="B22" s="233"/>
      <c r="C22" s="233"/>
      <c r="D22" s="233"/>
      <c r="E22" s="233"/>
      <c r="F22" s="233"/>
      <c r="G22" s="233"/>
      <c r="H22" s="233"/>
      <c r="I22" s="92">
        <f>I21</f>
        <v>27399245.289999999</v>
      </c>
      <c r="J22" s="92">
        <f t="shared" ref="J22:L22" si="2">J21</f>
        <v>8512893.4100000001</v>
      </c>
      <c r="K22" s="98">
        <f t="shared" si="2"/>
        <v>18886351.879999999</v>
      </c>
      <c r="L22" s="92">
        <f t="shared" si="2"/>
        <v>0</v>
      </c>
    </row>
    <row r="23" spans="1:12" ht="21.75" thickBot="1">
      <c r="A23" s="234" t="s">
        <v>79</v>
      </c>
      <c r="B23" s="234"/>
      <c r="C23" s="234"/>
      <c r="D23" s="234"/>
      <c r="E23" s="234"/>
      <c r="F23" s="234"/>
      <c r="G23" s="234"/>
      <c r="H23" s="234"/>
      <c r="I23" s="93">
        <v>27399245.289999999</v>
      </c>
      <c r="J23" s="237">
        <f>J22+K22</f>
        <v>27399245.289999999</v>
      </c>
      <c r="K23" s="238"/>
      <c r="L23" s="93">
        <f>I23-J23</f>
        <v>0</v>
      </c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8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รายงานงบประมาณ 67</vt:lpstr>
      <vt:lpstr>รายละเอียดจัดสรร</vt:lpstr>
      <vt:lpstr>เบิกจ่ายงบบุคลากร</vt:lpstr>
      <vt:lpstr>เบิกจ่ายรวม</vt:lpstr>
      <vt:lpstr>งบลงทุน กันปี 66</vt:lpstr>
      <vt:lpstr>'งบลงทุน กันปี 66'!Print_Area</vt:lpstr>
      <vt:lpstr>'รายงานงบประมาณ 67'!Print_Area</vt:lpstr>
      <vt:lpstr>รายละเอียดจัดสรร!Print_Area</vt:lpstr>
      <vt:lpstr>'งบลงทุน กันปี 66'!Print_Titles</vt:lpstr>
      <vt:lpstr>รายละเอียดจัดสรร!Print_Titles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2023-11-02T08:34:49Z</cp:lastPrinted>
  <dcterms:created xsi:type="dcterms:W3CDTF">2023-10-17T01:45:14Z</dcterms:created>
  <dcterms:modified xsi:type="dcterms:W3CDTF">2023-11-02T08:49:39Z</dcterms:modified>
</cp:coreProperties>
</file>